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O2\Desktop\"/>
    </mc:Choice>
  </mc:AlternateContent>
  <bookViews>
    <workbookView xWindow="0" yWindow="0" windowWidth="11505" windowHeight="7620"/>
  </bookViews>
  <sheets>
    <sheet name="Лист1" sheetId="1" r:id="rId1"/>
    <sheet name="Лист2" sheetId="2" r:id="rId2"/>
    <sheet name="Лист3" sheetId="3" state="hidden" r:id="rId3"/>
    <sheet name="Лист4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2" l="1"/>
  <c r="C53" i="2"/>
  <c r="C52" i="2"/>
  <c r="C51" i="2"/>
  <c r="C46" i="2"/>
  <c r="C18" i="1"/>
  <c r="D51" i="2" l="1"/>
  <c r="D46" i="2"/>
  <c r="D52" i="2" l="1"/>
  <c r="D54" i="2"/>
  <c r="D53" i="2"/>
  <c r="D63" i="2"/>
  <c r="D62" i="2"/>
  <c r="D58" i="2"/>
  <c r="D57" i="2"/>
  <c r="D50" i="2"/>
  <c r="C64" i="2"/>
  <c r="C62" i="2"/>
  <c r="C61" i="2"/>
  <c r="C57" i="2"/>
  <c r="C56" i="2"/>
  <c r="C54" i="2"/>
  <c r="C50" i="2"/>
  <c r="C49" i="2"/>
  <c r="F21" i="1" l="1"/>
  <c r="D60" i="2" l="1"/>
  <c r="D47" i="2"/>
  <c r="D56" i="2"/>
  <c r="C66" i="2"/>
  <c r="D66" i="2"/>
  <c r="D61" i="2"/>
  <c r="D49" i="2"/>
  <c r="D18" i="1"/>
  <c r="D16" i="1"/>
  <c r="C16" i="1"/>
  <c r="C17" i="1"/>
  <c r="C13" i="1"/>
  <c r="D13" i="1"/>
  <c r="C9" i="1"/>
  <c r="E9" i="1" s="1"/>
  <c r="E15" i="1"/>
  <c r="D59" i="2"/>
  <c r="C59" i="2"/>
  <c r="C47" i="2"/>
  <c r="C60" i="2"/>
  <c r="C63" i="2"/>
  <c r="C55" i="2"/>
  <c r="D55" i="2"/>
  <c r="D73" i="3"/>
  <c r="D21" i="1" l="1"/>
  <c r="C48" i="2"/>
  <c r="C65" i="2"/>
  <c r="D12" i="4" l="1"/>
  <c r="D11" i="4"/>
  <c r="D10" i="4"/>
  <c r="D9" i="4"/>
  <c r="D8" i="4"/>
  <c r="C73" i="3"/>
  <c r="D13" i="4" l="1"/>
  <c r="E20" i="1"/>
  <c r="E19" i="1"/>
  <c r="E17" i="1"/>
  <c r="E16" i="1"/>
  <c r="E14" i="1"/>
  <c r="E13" i="1"/>
  <c r="E12" i="1"/>
  <c r="E11" i="1"/>
  <c r="E10" i="1"/>
  <c r="C21" i="1"/>
  <c r="E8" i="1"/>
  <c r="E7" i="1"/>
  <c r="E6" i="1"/>
  <c r="E18" i="1" l="1"/>
  <c r="D22" i="2"/>
  <c r="C24" i="2"/>
  <c r="E21" i="1" l="1"/>
  <c r="E14" i="2"/>
  <c r="F14" i="2" s="1"/>
  <c r="E13" i="2"/>
  <c r="F13" i="2" s="1"/>
  <c r="E12" i="2"/>
  <c r="F12" i="2" s="1"/>
  <c r="D21" i="2" l="1"/>
  <c r="C21" i="2"/>
  <c r="C26" i="2"/>
  <c r="C18" i="2" l="1"/>
  <c r="E18" i="2" s="1"/>
  <c r="F18" i="2" s="1"/>
  <c r="E60" i="2"/>
  <c r="F60" i="2" s="1"/>
  <c r="C20" i="2"/>
  <c r="E55" i="2"/>
  <c r="F55" i="2" s="1"/>
  <c r="C17" i="2"/>
  <c r="D23" i="2"/>
  <c r="C23" i="2"/>
  <c r="E63" i="2"/>
  <c r="F63" i="2" s="1"/>
  <c r="D25" i="2"/>
  <c r="C25" i="2"/>
  <c r="D19" i="2"/>
  <c r="C19" i="2"/>
  <c r="E48" i="2"/>
  <c r="F48" i="2" s="1"/>
  <c r="E65" i="2"/>
  <c r="F65" i="2" s="1"/>
  <c r="C22" i="2"/>
  <c r="D16" i="2"/>
  <c r="D24" i="2"/>
  <c r="E26" i="2"/>
  <c r="F26" i="2" s="1"/>
  <c r="E21" i="2"/>
  <c r="F21" i="2" s="1"/>
  <c r="E20" i="2"/>
  <c r="F20" i="2" s="1"/>
  <c r="E17" i="2"/>
  <c r="F17" i="2" s="1"/>
  <c r="C16" i="2"/>
  <c r="D15" i="2"/>
  <c r="C15" i="2"/>
  <c r="E22" i="2" l="1"/>
  <c r="F22" i="2" s="1"/>
  <c r="E15" i="2"/>
  <c r="D27" i="2"/>
  <c r="C27" i="2"/>
  <c r="E23" i="2"/>
  <c r="F23" i="2" s="1"/>
  <c r="E19" i="2"/>
  <c r="F19" i="2" s="1"/>
  <c r="E24" i="2"/>
  <c r="F24" i="2" s="1"/>
  <c r="E16" i="2"/>
  <c r="F16" i="2" s="1"/>
  <c r="E59" i="2"/>
  <c r="F59" i="2" s="1"/>
  <c r="E50" i="2"/>
  <c r="F50" i="2" s="1"/>
  <c r="E62" i="2"/>
  <c r="F62" i="2" s="1"/>
  <c r="E56" i="2"/>
  <c r="F56" i="2" s="1"/>
  <c r="E64" i="2"/>
  <c r="F64" i="2" s="1"/>
  <c r="E25" i="2"/>
  <c r="F25" i="2" s="1"/>
  <c r="E66" i="2"/>
  <c r="F66" i="2" s="1"/>
  <c r="E49" i="2"/>
  <c r="F49" i="2" s="1"/>
  <c r="E46" i="2"/>
  <c r="F46" i="2" s="1"/>
  <c r="E54" i="2"/>
  <c r="F54" i="2" s="1"/>
  <c r="E53" i="2"/>
  <c r="F53" i="2" s="1"/>
  <c r="E58" i="2"/>
  <c r="F58" i="2" s="1"/>
  <c r="E52" i="2"/>
  <c r="F52" i="2" s="1"/>
  <c r="C67" i="2"/>
  <c r="E51" i="2"/>
  <c r="F51" i="2" s="1"/>
  <c r="E57" i="2"/>
  <c r="F57" i="2" s="1"/>
  <c r="E47" i="2"/>
  <c r="F47" i="2" s="1"/>
  <c r="D67" i="2"/>
  <c r="E61" i="2"/>
  <c r="F61" i="2" s="1"/>
  <c r="F15" i="2" l="1"/>
  <c r="E27" i="2"/>
  <c r="E67" i="2"/>
</calcChain>
</file>

<file path=xl/sharedStrings.xml><?xml version="1.0" encoding="utf-8"?>
<sst xmlns="http://schemas.openxmlformats.org/spreadsheetml/2006/main" count="234" uniqueCount="206">
  <si>
    <t>Информационно-аналитический обзор обращений,</t>
  </si>
  <si>
    <t>поступивших депутатам Парламента Кабардино-Балкарской Республики</t>
  </si>
  <si>
    <t>№ п/п</t>
  </si>
  <si>
    <t>Кол-во обращений, поступивших в общественную приемную депутата</t>
  </si>
  <si>
    <t>Кол-во обращений, поступивших в Парламент КБР</t>
  </si>
  <si>
    <t>Всего</t>
  </si>
  <si>
    <t>% от общего количества</t>
  </si>
  <si>
    <t>ИТОГО</t>
  </si>
  <si>
    <t>Тематика</t>
  </si>
  <si>
    <t>% от общего количе-ства</t>
  </si>
  <si>
    <t>Материальная помощь для решения социально-бытовых проблем</t>
  </si>
  <si>
    <t>Материальная помощь на лечение</t>
  </si>
  <si>
    <t>Материальная помощь в связи с пожаром</t>
  </si>
  <si>
    <t>Содействие в улучшении жилищных условий</t>
  </si>
  <si>
    <t>Ремонт и реконструкция объектов жилого фонда, сооружений</t>
  </si>
  <si>
    <t>Вопросы ЖКХ</t>
  </si>
  <si>
    <t>Трудовые отношения</t>
  </si>
  <si>
    <t>Социальное обеспечение и льготы, пенсии, субсидии</t>
  </si>
  <si>
    <t>Вопросы законодательства, юридическая помощь</t>
  </si>
  <si>
    <t>Федеральные, региональные, местные налоги и сборы</t>
  </si>
  <si>
    <t>Образование. Наука. Культура</t>
  </si>
  <si>
    <t>Благоустройство городов и поселков. Обустройство придомовых территорий</t>
  </si>
  <si>
    <t>Вопросы здравоохранения</t>
  </si>
  <si>
    <t>Вопросы транспорта, связи</t>
  </si>
  <si>
    <t>Развитие предпринимательской деятельности, малый и средний бизнес</t>
  </si>
  <si>
    <t>Защита прав и свобод граждан</t>
  </si>
  <si>
    <t>Воинская присяга и прохождение военной службы по призыву</t>
  </si>
  <si>
    <t>Земельные вопросы</t>
  </si>
  <si>
    <t>Гуманное отношение к животным</t>
  </si>
  <si>
    <t>Статус депутата</t>
  </si>
  <si>
    <t>Прочие вопросы</t>
  </si>
  <si>
    <t xml:space="preserve">ИТОГО </t>
  </si>
  <si>
    <t>Комитет по законодательству и вопросам местного самоуправления</t>
  </si>
  <si>
    <t>Комитет по общественной безопасности и противодействию коррупции</t>
  </si>
  <si>
    <t>Комитет по бюджету, налогам и финансовому рынку</t>
  </si>
  <si>
    <t>Комитет по экономической политике, инновационному развитию и предпринимательству</t>
  </si>
  <si>
    <t>Комитет по аграрным вопросам, природопользованию, экологии и охране окружающей среды</t>
  </si>
  <si>
    <t>Комитет по промышленности, транспорту, связи и дорожному хозяйству</t>
  </si>
  <si>
    <t>Комитет по строительству, жилищно-коммунальному хозяйству и топливно-энергетическому комплексу</t>
  </si>
  <si>
    <t>Комитет по труду, социальной политике и здравоохранению</t>
  </si>
  <si>
    <t>Комитет по образованию, науке и делам молодежи</t>
  </si>
  <si>
    <t>Комитет по культуре, развитию гражданского общества и информационной политике</t>
  </si>
  <si>
    <t>Комитет по физической культуре, спорту и туризму</t>
  </si>
  <si>
    <t>Комитет по контролю и регламенту</t>
  </si>
  <si>
    <t>Председатель Парламента КБР Егорова Т.Б.</t>
  </si>
  <si>
    <t>заместитель Председателя Парламента КБР Жанатаев С.А.</t>
  </si>
  <si>
    <t>заместитель Председателя Парламента КБР Карданов М.Н.</t>
  </si>
  <si>
    <t>за 2022 год</t>
  </si>
  <si>
    <t>Председатель Парламента КБР                                      Егорова Т.Б.</t>
  </si>
  <si>
    <t>№</t>
  </si>
  <si>
    <t>Ф.И.О.</t>
  </si>
  <si>
    <t>Примечание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</si>
  <si>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</si>
  <si>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Егорова Татьяна Борисовна (ЕР)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</si>
  <si>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</si>
  <si>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Жанатаев Салим Алиевич (ЕР)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</si>
  <si>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</si>
  <si>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Карданов Мурат Наусбиевич (ЕР)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</si>
  <si>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</si>
  <si>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Абазов Альбек Хажмуратович (ЕР)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</si>
  <si>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</si>
  <si>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Алтуев Аслан Ахматович (Зеленые)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</si>
  <si>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</si>
  <si>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Амшокова Фатимат Каральбиевна (ЕР)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</si>
  <si>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</si>
  <si>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Апажев Аслан Каральбиевич (ЕР)</t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</si>
  <si>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</si>
  <si>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Апшев Заур Борисович (ЕР)</t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</si>
  <si>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</si>
  <si>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Аришева Светлана Анатольевна (ЕР)</t>
  </si>
  <si>
    <r>
      <t>10.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</si>
  <si>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Афаунов Аслан Мартынович (ЕР)</t>
  </si>
  <si>
    <r>
      <t>11.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</si>
  <si>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Афашагов Михаил Галимович (ЕР)</t>
  </si>
  <si>
    <r>
      <t>12.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</si>
  <si>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Ахматов Мурадин Магомедович (ЕР)</t>
  </si>
  <si>
    <r>
      <t>13.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</si>
  <si>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Ашабоков Астемир Артурович (КПРФ)</t>
  </si>
  <si>
    <r>
      <t>14.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</si>
  <si>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Байдаев Далхат Магомедович  (КПРФ)</t>
  </si>
  <si>
    <t>Байдаев Салих Махмудович (ЕР)</t>
  </si>
  <si>
    <t>Барагунов Арсен Мухамедович (ЕР)</t>
  </si>
  <si>
    <r>
      <t>17.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</si>
  <si>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Безгодько Владимир Федорович (ЛДПР)</t>
  </si>
  <si>
    <r>
      <t>18.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</si>
  <si>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Бекижев Аслан Русланович (СР)</t>
  </si>
  <si>
    <r>
      <t>19.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</si>
  <si>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Беров Тимур Мухадинович (ЛДПР)</t>
  </si>
  <si>
    <r>
      <t>20.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</si>
  <si>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Бечелова Людмила Музафаровна (ЕР)</t>
  </si>
  <si>
    <r>
      <t>21.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</si>
  <si>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Бештоев Артур Мухарбиевич (ЕР)</t>
  </si>
  <si>
    <r>
      <t>22.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</si>
  <si>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Бжахова Ранета Башировна (ЕР)</t>
  </si>
  <si>
    <r>
      <t>23.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</si>
  <si>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Виндижев Чарим Хамидбиевич (ЕР)</t>
  </si>
  <si>
    <r>
      <t>24.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</si>
  <si>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Войтов Алексей Иванович (СР)</t>
  </si>
  <si>
    <r>
      <t>25.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</si>
  <si>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Дзамихов Касболат Фицевич (КПРФ)</t>
  </si>
  <si>
    <r>
      <t>26.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</si>
  <si>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Дзахмишев Мартин Хасанович (ЕР)</t>
  </si>
  <si>
    <r>
      <t>27.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</si>
  <si>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Емузова Нина Гузеровна  (ЕР)</t>
  </si>
  <si>
    <r>
      <t>28.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</si>
  <si>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Есенкулов Ахмед Лаврентьевич (ЕР)</t>
  </si>
  <si>
    <r>
      <t>29.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</si>
  <si>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Залин Олег Петрович (ЕР)</t>
  </si>
  <si>
    <r>
      <t>30.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</si>
  <si>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Залиханов Эльдар Михайлович (ЕР)</t>
  </si>
  <si>
    <r>
      <t>31.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</si>
  <si>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Кажаров Хусейн Хамидович  (ЕР)</t>
  </si>
  <si>
    <r>
      <t>32.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</si>
  <si>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Каздохов Альберт Билялович (ЕР)</t>
  </si>
  <si>
    <r>
      <t>33.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</si>
  <si>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Калмыков Марат Альфредович (СР)</t>
  </si>
  <si>
    <r>
      <t>34.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</si>
  <si>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Кансаева Елена Идрисовна (ЕР)</t>
  </si>
  <si>
    <r>
      <t>35.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</si>
  <si>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Канунникова Татьяна Георгиевна (ЕР)</t>
  </si>
  <si>
    <r>
      <t>36.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</si>
  <si>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Карданов Мурадин Сафраилович (КПРФ)</t>
  </si>
  <si>
    <r>
      <t>37.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</si>
  <si>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Карныш Сергей Александрович (ЕР)</t>
  </si>
  <si>
    <r>
      <t>38.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</si>
  <si>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Кебеков Владимир Сафарбиевич (СР)</t>
  </si>
  <si>
    <r>
      <t>39.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</si>
  <si>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Киреева Надежда Валерьевна (ЕР)</t>
  </si>
  <si>
    <r>
      <t>40.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</si>
  <si>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Кожоков Артур Жамалович (ЕР)</t>
  </si>
  <si>
    <r>
      <t>41.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</si>
  <si>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Коротких Ольга Алексеевна (ЕР)</t>
  </si>
  <si>
    <r>
      <t>42.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</si>
  <si>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Кривко Михаил Николаевич (ЕР)</t>
  </si>
  <si>
    <r>
      <t>43.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</si>
  <si>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Кудалиев Мухамед Хамзетович (ЕР)</t>
  </si>
  <si>
    <r>
      <t>44.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</si>
  <si>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Кумалов Заурбек Магомедович (КПРФ)</t>
  </si>
  <si>
    <r>
      <t>45.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</si>
  <si>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Мальбахов Борис Хамидбиевич (ЕР)</t>
  </si>
  <si>
    <r>
      <t>46.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</si>
  <si>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Мечукаев Алихан Азретович (ЕР)</t>
  </si>
  <si>
    <r>
      <t>47.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</si>
  <si>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Миронкин Алексей Николаевич (КПРФ)</t>
  </si>
  <si>
    <r>
      <t>48.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</si>
  <si>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Настаев Алисолтан Магамедович (СР)</t>
  </si>
  <si>
    <r>
      <t>49.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</si>
  <si>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Парафилов Дмитрий Валерьевич (ЕР)</t>
  </si>
  <si>
    <r>
      <t>50.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</si>
  <si>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Паштов Борис Султанович  (КПРФ)</t>
  </si>
  <si>
    <r>
      <t>51.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</si>
  <si>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Пешкова Людмила Михайловна (ЕР)</t>
  </si>
  <si>
    <r>
      <t>52.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</si>
  <si>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Пономаренко Роман Николаевич (ЕР)</t>
  </si>
  <si>
    <r>
      <t>53.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</si>
  <si>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Попов Виктор Сергеевич (КПРФ)</t>
  </si>
  <si>
    <r>
      <t>54.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</si>
  <si>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Прытков Михаил Алексеевич (ЕР)</t>
  </si>
  <si>
    <r>
      <t>55.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</si>
  <si>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Пшибиева Светлана Владимировна (ЕР)</t>
  </si>
  <si>
    <r>
      <t>56.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 xml:space="preserve"> </t>
    </r>
  </si>
  <si>
    <t>Рахаев Анатолий Измаилович (ЕР)</t>
  </si>
  <si>
    <r>
      <t>57.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</si>
  <si>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Секреков Владимир Хусейнович (СР)</t>
  </si>
  <si>
    <r>
      <t>58.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</si>
  <si>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Текушев Артур Александрович (ЕР)</t>
  </si>
  <si>
    <r>
      <t>59.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</si>
  <si>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Тлеужев Адальби Билелович (ЕР)</t>
  </si>
  <si>
    <r>
      <t>60.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</si>
  <si>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Токарь Виталий Анатольевич (ЕР)</t>
  </si>
  <si>
    <r>
      <t>61.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</si>
  <si>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Токов Руслан Мухарбиевич (СР)</t>
  </si>
  <si>
    <r>
      <t>62.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</si>
  <si>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Туменов Хусеин Хасанович (ЕР)</t>
  </si>
  <si>
    <r>
      <t>63.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</si>
  <si>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Тхагалегов Тимур Лялюшевич (ЕР)</t>
  </si>
  <si>
    <r>
      <t>64.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</si>
  <si>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Халишхова Марита Хажисмеловна (ЕР)</t>
  </si>
  <si>
    <r>
      <t>65.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</si>
  <si>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Хасаитова Лиза Локмановна (КПРФ)</t>
  </si>
  <si>
    <r>
      <t>66.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</si>
  <si>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Хаупшев Арсен Хусенович (ЕР)</t>
  </si>
  <si>
    <r>
      <t>67.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</si>
  <si>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Хибиев Наур Хабалович (ЕР)</t>
  </si>
  <si>
    <r>
      <t>68.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</si>
  <si>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Шогенов Беслан Хамидбиевич (ЕР)</t>
  </si>
  <si>
    <r>
      <t>69.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</si>
  <si>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Шхагапсоев Сафарбий Хасанбиевич (Зеленые)</t>
  </si>
  <si>
    <r>
      <t>70.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</si>
  <si>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Эркенов Джамбулат Хусенович (ЕР)</t>
  </si>
  <si>
    <t xml:space="preserve"> депутатам Парламента Кабардино-Балкарской Республики</t>
  </si>
  <si>
    <t>Партия</t>
  </si>
  <si>
    <t>Кол-во обращений</t>
  </si>
  <si>
    <t>Российская экологическая партия «ЗЕЛЁНЫЕ»</t>
  </si>
  <si>
    <t>СПРАВЕДЛИВАЯ РОССИЯ</t>
  </si>
  <si>
    <t>КОММУНИСТИЧЕСКАЯ ПАРТИЯ РОССИЙСКОЙ ФЕДЕРАЦИИ</t>
  </si>
  <si>
    <t>ВПП "ЕДИНАЯ РОССИЯ"</t>
  </si>
  <si>
    <t>ЛИБЕРАЛЬНО-ДЕМОКРАТИЧЕСКАЯ ПАРТИЯ РОССИИ</t>
  </si>
  <si>
    <t>поступивших в общественную приемную</t>
  </si>
  <si>
    <t>за 2023 год</t>
  </si>
  <si>
    <t>Анализ обращений граждан за 2023 год</t>
  </si>
  <si>
    <r>
      <t>15.</t>
    </r>
    <r>
      <rPr>
        <sz val="7"/>
        <color rgb="FFFF0000"/>
        <rFont val="Times New Roman"/>
        <family val="1"/>
        <charset val="204"/>
      </rPr>
      <t xml:space="preserve"> </t>
    </r>
    <r>
      <rPr>
        <sz val="13"/>
        <color rgb="FFFF0000"/>
        <rFont val="Times New Roman"/>
        <family val="1"/>
        <charset val="204"/>
      </rPr>
      <t> </t>
    </r>
  </si>
  <si>
    <r>
      <t>16.</t>
    </r>
    <r>
      <rPr>
        <sz val="7"/>
        <color rgb="FFFF0000"/>
        <rFont val="Times New Roman"/>
        <family val="1"/>
        <charset val="204"/>
      </rPr>
      <t xml:space="preserve"> </t>
    </r>
    <r>
      <rPr>
        <sz val="13"/>
        <color rgb="FFFF0000"/>
        <rFont val="Times New Roman"/>
        <family val="1"/>
        <charset val="204"/>
      </rPr>
      <t> </t>
    </r>
  </si>
  <si>
    <t>* в т.ч. 57 обращений поступило через систему электронного документооборота "ДЕЛО"</t>
  </si>
  <si>
    <t>Кол-во обращений, поступивших в Парламент КБР (в адрес депутатов и в законодательный орган*)</t>
  </si>
  <si>
    <t>Кол-во обращений, поступивших в Парламент КБР (в адрес депутатов и в законодатель-ный  орган*)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</si>
</sst>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4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6" sqref="D6"/>
    </sheetView>
  </sheetViews>
  <sheetFormatPr defaultColWidth="16.140625" defaultRowHeight="15" x14ac:dyDescent="0.25"/>
  <cols>
    <col min="1" max="1" width="7.7109375" customWidth="1"/>
    <col min="2" max="2" width="33.28515625" customWidth="1"/>
    <col min="6" max="6" width="0" hidden="1" customWidth="1"/>
  </cols>
  <sheetData>
    <row r="1" spans="1:7" ht="15.75" x14ac:dyDescent="0.25">
      <c r="A1" s="51" t="s">
        <v>0</v>
      </c>
      <c r="B1" s="52"/>
      <c r="C1" s="52"/>
      <c r="D1" s="52"/>
      <c r="E1" s="52"/>
    </row>
    <row r="2" spans="1:7" ht="15.75" x14ac:dyDescent="0.25">
      <c r="A2" s="51" t="s">
        <v>1</v>
      </c>
      <c r="B2" s="53"/>
      <c r="C2" s="53"/>
      <c r="D2" s="53"/>
      <c r="E2" s="53"/>
    </row>
    <row r="3" spans="1:7" ht="15.75" x14ac:dyDescent="0.25">
      <c r="A3" s="51" t="s">
        <v>199</v>
      </c>
      <c r="B3" s="53"/>
      <c r="C3" s="53"/>
      <c r="D3" s="53"/>
      <c r="E3" s="53"/>
    </row>
    <row r="4" spans="1:7" ht="9.75" customHeight="1" thickBot="1" x14ac:dyDescent="0.3">
      <c r="A4" s="8"/>
      <c r="B4" s="6"/>
      <c r="C4" s="6"/>
      <c r="D4" s="6"/>
      <c r="E4" s="6"/>
      <c r="G4" s="1"/>
    </row>
    <row r="5" spans="1:7" ht="123" customHeight="1" thickBot="1" x14ac:dyDescent="0.3">
      <c r="A5" s="11" t="s">
        <v>2</v>
      </c>
      <c r="B5" s="11"/>
      <c r="C5" s="11" t="s">
        <v>3</v>
      </c>
      <c r="D5" s="11" t="s">
        <v>205</v>
      </c>
      <c r="E5" s="11" t="s">
        <v>5</v>
      </c>
    </row>
    <row r="6" spans="1:7" ht="32.25" thickBot="1" x14ac:dyDescent="0.3">
      <c r="A6" s="11">
        <v>1</v>
      </c>
      <c r="B6" s="19" t="s">
        <v>48</v>
      </c>
      <c r="C6" s="43">
        <v>32</v>
      </c>
      <c r="D6" s="43">
        <v>19</v>
      </c>
      <c r="E6" s="43">
        <f t="shared" ref="E6:E20" si="0">C6+D6</f>
        <v>51</v>
      </c>
    </row>
    <row r="7" spans="1:7" ht="32.25" thickBot="1" x14ac:dyDescent="0.3">
      <c r="A7" s="11">
        <v>2</v>
      </c>
      <c r="B7" s="19" t="s">
        <v>45</v>
      </c>
      <c r="C7" s="43">
        <v>30</v>
      </c>
      <c r="D7" s="43">
        <v>37</v>
      </c>
      <c r="E7" s="43">
        <f t="shared" si="0"/>
        <v>67</v>
      </c>
    </row>
    <row r="8" spans="1:7" ht="32.25" thickBot="1" x14ac:dyDescent="0.3">
      <c r="A8" s="11">
        <v>3</v>
      </c>
      <c r="B8" s="40" t="s">
        <v>46</v>
      </c>
      <c r="C8" s="44">
        <v>15</v>
      </c>
      <c r="D8" s="44">
        <v>33</v>
      </c>
      <c r="E8" s="43">
        <f t="shared" si="0"/>
        <v>48</v>
      </c>
    </row>
    <row r="9" spans="1:7" ht="48" thickBot="1" x14ac:dyDescent="0.3">
      <c r="A9" s="11">
        <v>4</v>
      </c>
      <c r="B9" s="39" t="s">
        <v>32</v>
      </c>
      <c r="C9" s="46">
        <f>1+3+2+8+30+19+10+30</f>
        <v>103</v>
      </c>
      <c r="D9" s="47">
        <v>105</v>
      </c>
      <c r="E9" s="43">
        <f t="shared" si="0"/>
        <v>208</v>
      </c>
    </row>
    <row r="10" spans="1:7" ht="48" thickBot="1" x14ac:dyDescent="0.3">
      <c r="A10" s="11">
        <v>5</v>
      </c>
      <c r="B10" s="41" t="s">
        <v>33</v>
      </c>
      <c r="C10" s="45">
        <v>57</v>
      </c>
      <c r="D10" s="45">
        <v>13</v>
      </c>
      <c r="E10" s="43">
        <f t="shared" si="0"/>
        <v>70</v>
      </c>
      <c r="F10" s="49">
        <v>13</v>
      </c>
    </row>
    <row r="11" spans="1:7" ht="32.25" thickBot="1" x14ac:dyDescent="0.3">
      <c r="A11" s="11">
        <v>6</v>
      </c>
      <c r="B11" s="19" t="s">
        <v>34</v>
      </c>
      <c r="C11" s="43">
        <v>12</v>
      </c>
      <c r="D11" s="43">
        <v>49</v>
      </c>
      <c r="E11" s="43">
        <f t="shared" si="0"/>
        <v>61</v>
      </c>
      <c r="F11" s="49">
        <v>54</v>
      </c>
    </row>
    <row r="12" spans="1:7" ht="63.75" thickBot="1" x14ac:dyDescent="0.3">
      <c r="A12" s="11">
        <v>7</v>
      </c>
      <c r="B12" s="19" t="s">
        <v>35</v>
      </c>
      <c r="C12" s="43">
        <v>8</v>
      </c>
      <c r="D12" s="43">
        <v>32</v>
      </c>
      <c r="E12" s="43">
        <f t="shared" si="0"/>
        <v>40</v>
      </c>
      <c r="F12" s="49">
        <v>1</v>
      </c>
    </row>
    <row r="13" spans="1:7" ht="63.75" thickBot="1" x14ac:dyDescent="0.3">
      <c r="A13" s="11">
        <v>8</v>
      </c>
      <c r="B13" s="19" t="s">
        <v>36</v>
      </c>
      <c r="C13" s="43">
        <f>194-28</f>
        <v>166</v>
      </c>
      <c r="D13" s="43">
        <f>29+28</f>
        <v>57</v>
      </c>
      <c r="E13" s="43">
        <f t="shared" si="0"/>
        <v>223</v>
      </c>
      <c r="F13" s="50">
        <v>29</v>
      </c>
    </row>
    <row r="14" spans="1:7" ht="48" thickBot="1" x14ac:dyDescent="0.3">
      <c r="A14" s="11">
        <v>9</v>
      </c>
      <c r="B14" s="19" t="s">
        <v>37</v>
      </c>
      <c r="C14" s="43">
        <v>233</v>
      </c>
      <c r="D14" s="43">
        <v>51</v>
      </c>
      <c r="E14" s="43">
        <f t="shared" si="0"/>
        <v>284</v>
      </c>
      <c r="F14" s="50">
        <v>24</v>
      </c>
    </row>
    <row r="15" spans="1:7" ht="63.75" thickBot="1" x14ac:dyDescent="0.3">
      <c r="A15" s="11">
        <v>10</v>
      </c>
      <c r="B15" s="19" t="s">
        <v>38</v>
      </c>
      <c r="C15" s="43">
        <v>63</v>
      </c>
      <c r="D15" s="43">
        <v>24</v>
      </c>
      <c r="E15" s="43">
        <f t="shared" si="0"/>
        <v>87</v>
      </c>
      <c r="F15" s="50">
        <v>10</v>
      </c>
    </row>
    <row r="16" spans="1:7" ht="32.25" thickBot="1" x14ac:dyDescent="0.3">
      <c r="A16" s="11">
        <v>11</v>
      </c>
      <c r="B16" s="19" t="s">
        <v>39</v>
      </c>
      <c r="C16" s="43">
        <f>Лист3!C19+Лист3!C33+Лист3!C48+Лист3!C67</f>
        <v>132</v>
      </c>
      <c r="D16" s="43">
        <f>Лист3!D19+Лист3!D33+Лист3!D48</f>
        <v>62</v>
      </c>
      <c r="E16" s="43">
        <f t="shared" si="0"/>
        <v>194</v>
      </c>
      <c r="F16" s="50">
        <v>49</v>
      </c>
    </row>
    <row r="17" spans="1:7" ht="32.25" thickBot="1" x14ac:dyDescent="0.3">
      <c r="A17" s="11">
        <v>12</v>
      </c>
      <c r="B17" s="19" t="s">
        <v>40</v>
      </c>
      <c r="C17" s="43">
        <f>225-67</f>
        <v>158</v>
      </c>
      <c r="D17" s="43">
        <v>67</v>
      </c>
      <c r="E17" s="43">
        <f t="shared" si="0"/>
        <v>225</v>
      </c>
      <c r="F17" s="42">
        <v>64</v>
      </c>
      <c r="G17" s="1"/>
    </row>
    <row r="18" spans="1:7" ht="48" thickBot="1" x14ac:dyDescent="0.3">
      <c r="A18" s="11">
        <v>13</v>
      </c>
      <c r="B18" s="19" t="s">
        <v>41</v>
      </c>
      <c r="C18" s="43">
        <f>378-200</f>
        <v>178</v>
      </c>
      <c r="D18" s="43">
        <f>Лист3!D46</f>
        <v>3</v>
      </c>
      <c r="E18" s="43">
        <f t="shared" si="0"/>
        <v>181</v>
      </c>
    </row>
    <row r="19" spans="1:7" ht="32.25" thickBot="1" x14ac:dyDescent="0.3">
      <c r="A19" s="11">
        <v>14</v>
      </c>
      <c r="B19" s="19" t="s">
        <v>42</v>
      </c>
      <c r="C19" s="43">
        <v>84</v>
      </c>
      <c r="D19" s="43">
        <v>16</v>
      </c>
      <c r="E19" s="43">
        <f t="shared" si="0"/>
        <v>100</v>
      </c>
      <c r="F19" s="49">
        <v>25</v>
      </c>
    </row>
    <row r="20" spans="1:7" ht="32.25" thickBot="1" x14ac:dyDescent="0.3">
      <c r="A20" s="11">
        <v>15</v>
      </c>
      <c r="B20" s="19" t="s">
        <v>43</v>
      </c>
      <c r="C20" s="43">
        <v>33</v>
      </c>
      <c r="D20" s="43">
        <v>13</v>
      </c>
      <c r="E20" s="43">
        <f t="shared" si="0"/>
        <v>46</v>
      </c>
      <c r="F20" s="50">
        <v>13</v>
      </c>
    </row>
    <row r="21" spans="1:7" ht="16.5" thickBot="1" x14ac:dyDescent="0.3">
      <c r="A21" s="10"/>
      <c r="B21" s="18" t="s">
        <v>7</v>
      </c>
      <c r="C21" s="48">
        <f>SUM(C6:C20)</f>
        <v>1304</v>
      </c>
      <c r="D21" s="48">
        <f>SUM(D6:D20)</f>
        <v>581</v>
      </c>
      <c r="E21" s="48">
        <f>SUM(E6:E20)</f>
        <v>1885</v>
      </c>
      <c r="F21" s="48">
        <f>SUM(F6:F20)</f>
        <v>282</v>
      </c>
    </row>
    <row r="22" spans="1:7" ht="9" customHeight="1" x14ac:dyDescent="0.25"/>
    <row r="23" spans="1:7" ht="12.75" customHeight="1" x14ac:dyDescent="0.25">
      <c r="A23" s="54" t="s">
        <v>203</v>
      </c>
      <c r="B23" s="53"/>
      <c r="C23" s="53"/>
      <c r="D23" s="53"/>
      <c r="E23" s="53"/>
    </row>
  </sheetData>
  <mergeCells count="4">
    <mergeCell ref="A1:E1"/>
    <mergeCell ref="A2:E2"/>
    <mergeCell ref="A3:E3"/>
    <mergeCell ref="A23:E23"/>
  </mergeCells>
  <printOptions horizontalCentered="1"/>
  <pageMargins left="0.23622047244094491" right="0.23622047244094491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41" zoomScale="110" zoomScaleNormal="110" workbookViewId="0">
      <selection activeCell="D44" sqref="D44:D45"/>
    </sheetView>
  </sheetViews>
  <sheetFormatPr defaultRowHeight="15.75" x14ac:dyDescent="0.25"/>
  <cols>
    <col min="1" max="1" width="4.85546875" style="6" customWidth="1"/>
    <col min="2" max="2" width="28.140625" style="6" customWidth="1"/>
    <col min="3" max="3" width="17.7109375" style="6" customWidth="1"/>
    <col min="4" max="4" width="15" style="6" customWidth="1"/>
    <col min="5" max="5" width="9.42578125" style="6" customWidth="1"/>
    <col min="6" max="6" width="10.42578125" style="6" customWidth="1"/>
    <col min="7" max="16384" width="9.140625" style="7"/>
  </cols>
  <sheetData>
    <row r="1" spans="1:6" hidden="1" x14ac:dyDescent="0.25"/>
    <row r="2" spans="1:6" hidden="1" x14ac:dyDescent="0.25"/>
    <row r="3" spans="1:6" hidden="1" x14ac:dyDescent="0.25"/>
    <row r="4" spans="1:6" hidden="1" x14ac:dyDescent="0.25"/>
    <row r="5" spans="1:6" hidden="1" x14ac:dyDescent="0.25"/>
    <row r="6" spans="1:6" hidden="1" x14ac:dyDescent="0.25"/>
    <row r="7" spans="1:6" s="6" customFormat="1" hidden="1" x14ac:dyDescent="0.25">
      <c r="A7" s="51" t="s">
        <v>0</v>
      </c>
      <c r="B7" s="52"/>
      <c r="C7" s="52"/>
      <c r="D7" s="52"/>
      <c r="E7" s="52"/>
      <c r="F7" s="21"/>
    </row>
    <row r="8" spans="1:6" s="6" customFormat="1" hidden="1" x14ac:dyDescent="0.25">
      <c r="A8" s="51" t="s">
        <v>1</v>
      </c>
      <c r="B8" s="53"/>
      <c r="C8" s="53"/>
      <c r="D8" s="53"/>
      <c r="E8" s="53"/>
      <c r="F8" s="22"/>
    </row>
    <row r="9" spans="1:6" s="6" customFormat="1" hidden="1" x14ac:dyDescent="0.25">
      <c r="A9" s="51" t="s">
        <v>47</v>
      </c>
      <c r="B9" s="53"/>
      <c r="C9" s="53"/>
      <c r="D9" s="53"/>
      <c r="E9" s="53"/>
      <c r="F9" s="22"/>
    </row>
    <row r="10" spans="1:6" s="6" customFormat="1" ht="16.5" hidden="1" thickBot="1" x14ac:dyDescent="0.3">
      <c r="A10" s="8"/>
    </row>
    <row r="11" spans="1:6" s="6" customFormat="1" ht="109.5" hidden="1" customHeight="1" thickBot="1" x14ac:dyDescent="0.3">
      <c r="A11" s="11" t="s">
        <v>2</v>
      </c>
      <c r="B11" s="11"/>
      <c r="C11" s="11" t="s">
        <v>3</v>
      </c>
      <c r="D11" s="11" t="s">
        <v>4</v>
      </c>
      <c r="E11" s="11" t="s">
        <v>5</v>
      </c>
      <c r="F11" s="11" t="s">
        <v>6</v>
      </c>
    </row>
    <row r="12" spans="1:6" s="6" customFormat="1" ht="32.25" hidden="1" thickBot="1" x14ac:dyDescent="0.3">
      <c r="A12" s="11">
        <v>1</v>
      </c>
      <c r="B12" s="19" t="s">
        <v>44</v>
      </c>
      <c r="C12" s="11">
        <v>22</v>
      </c>
      <c r="D12" s="11">
        <v>12</v>
      </c>
      <c r="E12" s="11">
        <f>C12+D12</f>
        <v>34</v>
      </c>
      <c r="F12" s="12">
        <f>E12*100/3283</f>
        <v>1.0356381358513556</v>
      </c>
    </row>
    <row r="13" spans="1:6" s="6" customFormat="1" ht="48" hidden="1" thickBot="1" x14ac:dyDescent="0.3">
      <c r="A13" s="11">
        <v>2</v>
      </c>
      <c r="B13" s="19" t="s">
        <v>45</v>
      </c>
      <c r="C13" s="11">
        <v>8</v>
      </c>
      <c r="D13" s="11">
        <v>4</v>
      </c>
      <c r="E13" s="11">
        <f t="shared" ref="E13:E14" si="0">C13+D13</f>
        <v>12</v>
      </c>
      <c r="F13" s="12">
        <f>E13*100/3283</f>
        <v>0.36551934206518427</v>
      </c>
    </row>
    <row r="14" spans="1:6" s="6" customFormat="1" ht="48" hidden="1" thickBot="1" x14ac:dyDescent="0.3">
      <c r="A14" s="11">
        <v>3</v>
      </c>
      <c r="B14" s="19" t="s">
        <v>46</v>
      </c>
      <c r="C14" s="11">
        <v>18</v>
      </c>
      <c r="D14" s="11">
        <v>27</v>
      </c>
      <c r="E14" s="11">
        <f t="shared" si="0"/>
        <v>45</v>
      </c>
      <c r="F14" s="12">
        <f>E14*100/3283</f>
        <v>1.3706975327444411</v>
      </c>
    </row>
    <row r="15" spans="1:6" s="6" customFormat="1" ht="73.5" hidden="1" customHeight="1" thickBot="1" x14ac:dyDescent="0.3">
      <c r="A15" s="11">
        <v>4</v>
      </c>
      <c r="B15" s="19" t="s">
        <v>32</v>
      </c>
      <c r="C15" s="9">
        <f>6+47+8</f>
        <v>61</v>
      </c>
      <c r="D15" s="9">
        <f>14+2</f>
        <v>16</v>
      </c>
      <c r="E15" s="9">
        <f>C15+D15</f>
        <v>77</v>
      </c>
      <c r="F15" s="12">
        <f t="shared" ref="F15:F26" si="1">E15*100/3283</f>
        <v>2.3454157782515992</v>
      </c>
    </row>
    <row r="16" spans="1:6" s="6" customFormat="1" ht="63.75" hidden="1" thickBot="1" x14ac:dyDescent="0.3">
      <c r="A16" s="11">
        <v>5</v>
      </c>
      <c r="B16" s="19" t="s">
        <v>33</v>
      </c>
      <c r="C16" s="9">
        <f>33+4+4+20</f>
        <v>61</v>
      </c>
      <c r="D16" s="9">
        <f>21+4+36</f>
        <v>61</v>
      </c>
      <c r="E16" s="9">
        <f t="shared" ref="E16:E26" si="2">C16+D16</f>
        <v>122</v>
      </c>
      <c r="F16" s="12">
        <f t="shared" si="1"/>
        <v>3.71611331099604</v>
      </c>
    </row>
    <row r="17" spans="1:6" s="6" customFormat="1" ht="48" hidden="1" thickBot="1" x14ac:dyDescent="0.3">
      <c r="A17" s="11">
        <v>6</v>
      </c>
      <c r="B17" s="19" t="s">
        <v>34</v>
      </c>
      <c r="C17" s="9">
        <f>42+76+38+54+46+9</f>
        <v>265</v>
      </c>
      <c r="D17" s="9">
        <v>52</v>
      </c>
      <c r="E17" s="9">
        <f t="shared" si="2"/>
        <v>317</v>
      </c>
      <c r="F17" s="12">
        <f t="shared" si="1"/>
        <v>9.6558026195552848</v>
      </c>
    </row>
    <row r="18" spans="1:6" s="6" customFormat="1" ht="79.5" hidden="1" thickBot="1" x14ac:dyDescent="0.3">
      <c r="A18" s="11">
        <v>7</v>
      </c>
      <c r="B18" s="19" t="s">
        <v>35</v>
      </c>
      <c r="C18" s="9">
        <f>20+12</f>
        <v>32</v>
      </c>
      <c r="D18" s="9">
        <v>41</v>
      </c>
      <c r="E18" s="9">
        <f t="shared" si="2"/>
        <v>73</v>
      </c>
      <c r="F18" s="12">
        <f t="shared" si="1"/>
        <v>2.2235759975632043</v>
      </c>
    </row>
    <row r="19" spans="1:6" s="6" customFormat="1" ht="79.5" hidden="1" thickBot="1" x14ac:dyDescent="0.3">
      <c r="A19" s="11">
        <v>8</v>
      </c>
      <c r="B19" s="19" t="s">
        <v>36</v>
      </c>
      <c r="C19" s="9">
        <f>26+37+13+26+12+103+105+16+53+31+26</f>
        <v>448</v>
      </c>
      <c r="D19" s="9">
        <f>1+29+31</f>
        <v>61</v>
      </c>
      <c r="E19" s="9">
        <f t="shared" si="2"/>
        <v>509</v>
      </c>
      <c r="F19" s="12">
        <f t="shared" si="1"/>
        <v>15.504112092598234</v>
      </c>
    </row>
    <row r="20" spans="1:6" s="6" customFormat="1" ht="63.75" hidden="1" thickBot="1" x14ac:dyDescent="0.3">
      <c r="A20" s="11">
        <v>9</v>
      </c>
      <c r="B20" s="19" t="s">
        <v>37</v>
      </c>
      <c r="C20" s="9">
        <f>41+74+35</f>
        <v>150</v>
      </c>
      <c r="D20" s="9">
        <v>39</v>
      </c>
      <c r="E20" s="9">
        <f t="shared" si="2"/>
        <v>189</v>
      </c>
      <c r="F20" s="12">
        <f t="shared" si="1"/>
        <v>5.7569296375266523</v>
      </c>
    </row>
    <row r="21" spans="1:6" s="6" customFormat="1" ht="101.25" hidden="1" customHeight="1" thickBot="1" x14ac:dyDescent="0.3">
      <c r="A21" s="11">
        <v>10</v>
      </c>
      <c r="B21" s="19" t="s">
        <v>38</v>
      </c>
      <c r="C21" s="9">
        <f>85+97+52</f>
        <v>234</v>
      </c>
      <c r="D21" s="9">
        <f>1+18</f>
        <v>19</v>
      </c>
      <c r="E21" s="9">
        <f t="shared" si="2"/>
        <v>253</v>
      </c>
      <c r="F21" s="12">
        <f t="shared" si="1"/>
        <v>7.706366128540969</v>
      </c>
    </row>
    <row r="22" spans="1:6" s="6" customFormat="1" ht="57.75" hidden="1" customHeight="1" thickBot="1" x14ac:dyDescent="0.3">
      <c r="A22" s="11">
        <v>11</v>
      </c>
      <c r="B22" s="19" t="s">
        <v>39</v>
      </c>
      <c r="C22" s="9">
        <f>10+15+13+12+12+21+7+27+9+11</f>
        <v>137</v>
      </c>
      <c r="D22" s="9">
        <f>32+38+32-7</f>
        <v>95</v>
      </c>
      <c r="E22" s="9">
        <f t="shared" si="2"/>
        <v>232</v>
      </c>
      <c r="F22" s="12">
        <f t="shared" si="1"/>
        <v>7.066707279926896</v>
      </c>
    </row>
    <row r="23" spans="1:6" s="6" customFormat="1" ht="32.25" hidden="1" thickBot="1" x14ac:dyDescent="0.3">
      <c r="A23" s="11">
        <v>12</v>
      </c>
      <c r="B23" s="19" t="s">
        <v>40</v>
      </c>
      <c r="C23" s="9">
        <f>45+47+28+9+11+27+26+5</f>
        <v>198</v>
      </c>
      <c r="D23" s="9">
        <f>37+39</f>
        <v>76</v>
      </c>
      <c r="E23" s="9">
        <f t="shared" si="2"/>
        <v>274</v>
      </c>
      <c r="F23" s="12">
        <f t="shared" si="1"/>
        <v>8.3460249771550412</v>
      </c>
    </row>
    <row r="24" spans="1:6" s="6" customFormat="1" ht="79.5" hidden="1" thickBot="1" x14ac:dyDescent="0.3">
      <c r="A24" s="11">
        <v>13</v>
      </c>
      <c r="B24" s="19" t="s">
        <v>41</v>
      </c>
      <c r="C24" s="9">
        <f>5+730+197+15-48</f>
        <v>899</v>
      </c>
      <c r="D24" s="9">
        <f>7</f>
        <v>7</v>
      </c>
      <c r="E24" s="9">
        <f t="shared" si="2"/>
        <v>906</v>
      </c>
      <c r="F24" s="12">
        <f t="shared" si="1"/>
        <v>27.596710325921414</v>
      </c>
    </row>
    <row r="25" spans="1:6" s="6" customFormat="1" ht="32.25" hidden="1" thickBot="1" x14ac:dyDescent="0.3">
      <c r="A25" s="11">
        <v>14</v>
      </c>
      <c r="B25" s="19" t="s">
        <v>42</v>
      </c>
      <c r="C25" s="9">
        <f>19+13+18+22+19</f>
        <v>91</v>
      </c>
      <c r="D25" s="9">
        <f>7+11+7+9+15</f>
        <v>49</v>
      </c>
      <c r="E25" s="9">
        <f t="shared" si="2"/>
        <v>140</v>
      </c>
      <c r="F25" s="12">
        <f t="shared" si="1"/>
        <v>4.2643923240938166</v>
      </c>
    </row>
    <row r="26" spans="1:6" s="6" customFormat="1" ht="32.25" hidden="1" thickBot="1" x14ac:dyDescent="0.3">
      <c r="A26" s="11">
        <v>15</v>
      </c>
      <c r="B26" s="19" t="s">
        <v>43</v>
      </c>
      <c r="C26" s="9">
        <f>5+14+17</f>
        <v>36</v>
      </c>
      <c r="D26" s="9">
        <v>9</v>
      </c>
      <c r="E26" s="9">
        <f t="shared" si="2"/>
        <v>45</v>
      </c>
      <c r="F26" s="12">
        <f t="shared" si="1"/>
        <v>1.3706975327444411</v>
      </c>
    </row>
    <row r="27" spans="1:6" s="6" customFormat="1" ht="16.5" hidden="1" thickBot="1" x14ac:dyDescent="0.3">
      <c r="A27" s="10"/>
      <c r="B27" s="18" t="s">
        <v>7</v>
      </c>
      <c r="C27" s="18">
        <f>SUM(C12:C26)</f>
        <v>2660</v>
      </c>
      <c r="D27" s="18">
        <f>SUM(D12:D26)</f>
        <v>568</v>
      </c>
      <c r="E27" s="18">
        <f>SUM(E12:E26)</f>
        <v>3228</v>
      </c>
      <c r="F27" s="20">
        <v>1</v>
      </c>
    </row>
    <row r="28" spans="1:6" s="6" customFormat="1" hidden="1" x14ac:dyDescent="0.25">
      <c r="A28" s="23"/>
      <c r="B28" s="24"/>
      <c r="C28" s="24"/>
      <c r="D28" s="24"/>
      <c r="E28" s="24"/>
      <c r="F28" s="25"/>
    </row>
    <row r="29" spans="1:6" s="6" customFormat="1" hidden="1" x14ac:dyDescent="0.25">
      <c r="A29" s="23"/>
      <c r="B29" s="24"/>
      <c r="C29" s="24"/>
      <c r="D29" s="24"/>
      <c r="E29" s="24"/>
      <c r="F29" s="25"/>
    </row>
    <row r="30" spans="1:6" s="6" customFormat="1" hidden="1" x14ac:dyDescent="0.25">
      <c r="A30" s="23"/>
      <c r="B30" s="24"/>
      <c r="C30" s="24"/>
      <c r="D30" s="24"/>
      <c r="E30" s="24"/>
      <c r="F30" s="25"/>
    </row>
    <row r="31" spans="1:6" s="6" customFormat="1" hidden="1" x14ac:dyDescent="0.25">
      <c r="A31" s="23"/>
      <c r="B31" s="24"/>
      <c r="C31" s="24"/>
      <c r="D31" s="24"/>
      <c r="E31" s="24"/>
      <c r="F31" s="25"/>
    </row>
    <row r="32" spans="1:6" s="6" customFormat="1" hidden="1" x14ac:dyDescent="0.25">
      <c r="A32" s="23"/>
      <c r="B32" s="24"/>
      <c r="C32" s="24"/>
      <c r="D32" s="24"/>
      <c r="E32" s="24"/>
      <c r="F32" s="25"/>
    </row>
    <row r="33" spans="1:6" s="6" customFormat="1" hidden="1" x14ac:dyDescent="0.25">
      <c r="A33" s="23"/>
      <c r="B33" s="24"/>
      <c r="C33" s="24"/>
      <c r="D33" s="24"/>
      <c r="E33" s="24"/>
      <c r="F33" s="25"/>
    </row>
    <row r="34" spans="1:6" s="6" customFormat="1" hidden="1" x14ac:dyDescent="0.25">
      <c r="A34" s="23"/>
      <c r="B34" s="24"/>
      <c r="C34" s="24"/>
      <c r="D34" s="24"/>
      <c r="E34" s="24"/>
      <c r="F34" s="25"/>
    </row>
    <row r="35" spans="1:6" s="6" customFormat="1" hidden="1" x14ac:dyDescent="0.25">
      <c r="A35" s="23"/>
      <c r="B35" s="24"/>
      <c r="C35" s="24"/>
      <c r="D35" s="24"/>
      <c r="E35" s="24"/>
      <c r="F35" s="25"/>
    </row>
    <row r="36" spans="1:6" s="6" customFormat="1" hidden="1" x14ac:dyDescent="0.25">
      <c r="A36" s="23"/>
      <c r="B36" s="24"/>
      <c r="C36" s="24"/>
      <c r="D36" s="24"/>
      <c r="E36" s="24"/>
      <c r="F36" s="25"/>
    </row>
    <row r="37" spans="1:6" s="6" customFormat="1" hidden="1" x14ac:dyDescent="0.25">
      <c r="A37" s="23"/>
      <c r="B37" s="24"/>
      <c r="C37" s="24"/>
      <c r="D37" s="24"/>
      <c r="E37" s="24"/>
      <c r="F37" s="25"/>
    </row>
    <row r="38" spans="1:6" s="6" customFormat="1" hidden="1" x14ac:dyDescent="0.25">
      <c r="A38" s="23"/>
      <c r="B38" s="24"/>
      <c r="C38" s="24"/>
      <c r="D38" s="24"/>
      <c r="E38" s="24"/>
      <c r="F38" s="25"/>
    </row>
    <row r="39" spans="1:6" s="6" customFormat="1" hidden="1" x14ac:dyDescent="0.25">
      <c r="A39" s="23"/>
      <c r="B39" s="24"/>
      <c r="C39" s="24"/>
      <c r="D39" s="24"/>
      <c r="E39" s="24"/>
      <c r="F39" s="25"/>
    </row>
    <row r="40" spans="1:6" s="6" customFormat="1" hidden="1" x14ac:dyDescent="0.25">
      <c r="A40" s="23"/>
      <c r="B40" s="24"/>
      <c r="C40" s="24"/>
      <c r="D40" s="24"/>
      <c r="E40" s="24"/>
      <c r="F40" s="25"/>
    </row>
    <row r="41" spans="1:6" s="6" customFormat="1" x14ac:dyDescent="0.25">
      <c r="A41" s="8"/>
    </row>
    <row r="42" spans="1:6" s="6" customFormat="1" x14ac:dyDescent="0.25">
      <c r="A42" s="51" t="s">
        <v>200</v>
      </c>
      <c r="B42" s="53"/>
      <c r="C42" s="53"/>
      <c r="D42" s="53"/>
      <c r="E42" s="53"/>
      <c r="F42" s="53"/>
    </row>
    <row r="43" spans="1:6" s="6" customFormat="1" ht="16.5" thickBot="1" x14ac:dyDescent="0.3">
      <c r="A43" s="7"/>
    </row>
    <row r="44" spans="1:6" s="6" customFormat="1" ht="125.25" customHeight="1" x14ac:dyDescent="0.25">
      <c r="A44" s="57" t="s">
        <v>2</v>
      </c>
      <c r="B44" s="57" t="s">
        <v>8</v>
      </c>
      <c r="C44" s="57" t="s">
        <v>3</v>
      </c>
      <c r="D44" s="57" t="s">
        <v>204</v>
      </c>
      <c r="E44" s="57" t="s">
        <v>5</v>
      </c>
      <c r="F44" s="57" t="s">
        <v>9</v>
      </c>
    </row>
    <row r="45" spans="1:6" s="6" customFormat="1" ht="6.75" customHeight="1" thickBot="1" x14ac:dyDescent="0.3">
      <c r="A45" s="58"/>
      <c r="B45" s="59"/>
      <c r="C45" s="58"/>
      <c r="D45" s="58"/>
      <c r="E45" s="58"/>
      <c r="F45" s="58"/>
    </row>
    <row r="46" spans="1:6" s="6" customFormat="1" ht="48" thickBot="1" x14ac:dyDescent="0.3">
      <c r="A46" s="4">
        <v>1</v>
      </c>
      <c r="B46" s="5" t="s">
        <v>10</v>
      </c>
      <c r="C46" s="14">
        <f>5+2+2+1+6+3+14+3+1+2+14+6+14+6+8+1+6+1+2+6+14+16+6+4+3+1+5+14+5+2+1+1+1+2-20+4-50</f>
        <v>112</v>
      </c>
      <c r="D46" s="14">
        <f>4+9+4+5+14+1+1+2+4+5+20+3</f>
        <v>72</v>
      </c>
      <c r="E46" s="14">
        <f>C46+D46</f>
        <v>184</v>
      </c>
      <c r="F46" s="13">
        <f>E46*100/3283</f>
        <v>5.6046299116661586</v>
      </c>
    </row>
    <row r="47" spans="1:6" s="6" customFormat="1" ht="32.25" thickBot="1" x14ac:dyDescent="0.3">
      <c r="A47" s="4">
        <v>2</v>
      </c>
      <c r="B47" s="5" t="s">
        <v>11</v>
      </c>
      <c r="C47" s="14">
        <f>1+4+1+2+8+5+1+6+3+5+6+1+2+11+5+1+2+2+1+1</f>
        <v>68</v>
      </c>
      <c r="D47" s="14">
        <f>4+1+1+1+1+1+1+2+1+4</f>
        <v>17</v>
      </c>
      <c r="E47" s="14">
        <f t="shared" ref="E47:E66" si="3">C47+D47</f>
        <v>85</v>
      </c>
      <c r="F47" s="13">
        <f t="shared" ref="F47:F66" si="4">E47*100/3283</f>
        <v>2.5890953396283884</v>
      </c>
    </row>
    <row r="48" spans="1:6" s="6" customFormat="1" ht="32.25" thickBot="1" x14ac:dyDescent="0.3">
      <c r="A48" s="4">
        <v>3</v>
      </c>
      <c r="B48" s="5" t="s">
        <v>12</v>
      </c>
      <c r="C48" s="14">
        <f>1+1</f>
        <v>2</v>
      </c>
      <c r="D48" s="14"/>
      <c r="E48" s="14">
        <f t="shared" si="3"/>
        <v>2</v>
      </c>
      <c r="F48" s="13">
        <f t="shared" si="4"/>
        <v>6.0919890344197383E-2</v>
      </c>
    </row>
    <row r="49" spans="1:6" s="6" customFormat="1" ht="32.25" thickBot="1" x14ac:dyDescent="0.3">
      <c r="A49" s="4">
        <v>4</v>
      </c>
      <c r="B49" s="5" t="s">
        <v>13</v>
      </c>
      <c r="C49" s="14">
        <f>2+1+1+5+2+5+7+5+5+5+12+10+1+1+1+1+1+2+3+2+1+6+3+2</f>
        <v>84</v>
      </c>
      <c r="D49" s="14">
        <f>1+3+2+2+1+3+2+5+2</f>
        <v>21</v>
      </c>
      <c r="E49" s="14">
        <f t="shared" si="3"/>
        <v>105</v>
      </c>
      <c r="F49" s="13">
        <f t="shared" si="4"/>
        <v>3.1982942430703623</v>
      </c>
    </row>
    <row r="50" spans="1:6" s="6" customFormat="1" ht="48" thickBot="1" x14ac:dyDescent="0.3">
      <c r="A50" s="4">
        <v>5</v>
      </c>
      <c r="B50" s="5" t="s">
        <v>14</v>
      </c>
      <c r="C50" s="14">
        <f>1+2+1+1+1+6+1+14+1+2+2+17+2</f>
        <v>51</v>
      </c>
      <c r="D50" s="14">
        <f>1+2+1+4+1</f>
        <v>9</v>
      </c>
      <c r="E50" s="14">
        <f t="shared" si="3"/>
        <v>60</v>
      </c>
      <c r="F50" s="13">
        <f t="shared" si="4"/>
        <v>1.8275967103259214</v>
      </c>
    </row>
    <row r="51" spans="1:6" s="6" customFormat="1" ht="16.5" thickBot="1" x14ac:dyDescent="0.3">
      <c r="A51" s="4">
        <v>6</v>
      </c>
      <c r="B51" s="5" t="s">
        <v>15</v>
      </c>
      <c r="C51" s="14">
        <f>1+3+2+5+3+1+4+35+2+8+5+2+10+4+3+4+5+2+5+5+7+1+3+26+2-8+3-50</f>
        <v>93</v>
      </c>
      <c r="D51" s="14">
        <f>3+1+2+3+6+4+4+3+10+3+8+2</f>
        <v>49</v>
      </c>
      <c r="E51" s="14">
        <f t="shared" si="3"/>
        <v>142</v>
      </c>
      <c r="F51" s="13">
        <f t="shared" si="4"/>
        <v>4.3253122144380143</v>
      </c>
    </row>
    <row r="52" spans="1:6" s="6" customFormat="1" ht="16.5" thickBot="1" x14ac:dyDescent="0.3">
      <c r="A52" s="4">
        <v>7</v>
      </c>
      <c r="B52" s="5" t="s">
        <v>16</v>
      </c>
      <c r="C52" s="14">
        <f>9+5+1+1+2+9+32+2+4+48+4+6+4+7+6+9+5+2+1+1+2-37-20</f>
        <v>103</v>
      </c>
      <c r="D52" s="14">
        <f>3+2+1+3+4+1+2+37+1+1</f>
        <v>55</v>
      </c>
      <c r="E52" s="14">
        <f t="shared" si="3"/>
        <v>158</v>
      </c>
      <c r="F52" s="13">
        <f t="shared" si="4"/>
        <v>4.8126713371915928</v>
      </c>
    </row>
    <row r="53" spans="1:6" s="6" customFormat="1" ht="32.25" thickBot="1" x14ac:dyDescent="0.3">
      <c r="A53" s="4">
        <v>8</v>
      </c>
      <c r="B53" s="5" t="s">
        <v>17</v>
      </c>
      <c r="C53" s="14">
        <f>5+1+3+5+3+2+1+6+44+15+10+3+4+14+5+6+2+4+3+5+3+6+5+2+1+2+1+4+8+4-29+5-40</f>
        <v>113</v>
      </c>
      <c r="D53" s="14">
        <f>2+5+5+3+2+3+7+1+3+5+29+3+2</f>
        <v>70</v>
      </c>
      <c r="E53" s="14">
        <f t="shared" si="3"/>
        <v>183</v>
      </c>
      <c r="F53" s="13">
        <f t="shared" si="4"/>
        <v>5.5741699664940603</v>
      </c>
    </row>
    <row r="54" spans="1:6" s="6" customFormat="1" ht="48" thickBot="1" x14ac:dyDescent="0.3">
      <c r="A54" s="4">
        <v>9</v>
      </c>
      <c r="B54" s="5" t="s">
        <v>18</v>
      </c>
      <c r="C54" s="14">
        <f>1+2+2+7+1+10+5+1+2+3+9+1+2+7+1+4+2+2</f>
        <v>62</v>
      </c>
      <c r="D54" s="14">
        <f>4+7+1+1+1+5+5+8+3+1+2</f>
        <v>38</v>
      </c>
      <c r="E54" s="14">
        <f t="shared" si="3"/>
        <v>100</v>
      </c>
      <c r="F54" s="13">
        <f t="shared" si="4"/>
        <v>3.045994517209869</v>
      </c>
    </row>
    <row r="55" spans="1:6" s="6" customFormat="1" ht="48" thickBot="1" x14ac:dyDescent="0.3">
      <c r="A55" s="4">
        <v>10</v>
      </c>
      <c r="B55" s="5" t="s">
        <v>19</v>
      </c>
      <c r="C55" s="14">
        <f>1+1+3+2</f>
        <v>7</v>
      </c>
      <c r="D55" s="14">
        <f>11</f>
        <v>11</v>
      </c>
      <c r="E55" s="14">
        <f t="shared" si="3"/>
        <v>18</v>
      </c>
      <c r="F55" s="13">
        <f t="shared" si="4"/>
        <v>0.54827901309777638</v>
      </c>
    </row>
    <row r="56" spans="1:6" s="6" customFormat="1" ht="32.25" thickBot="1" x14ac:dyDescent="0.3">
      <c r="A56" s="4">
        <v>11</v>
      </c>
      <c r="B56" s="5" t="s">
        <v>20</v>
      </c>
      <c r="C56" s="14">
        <f>23+2+10+7+2+10+9+8+9+2+1+17+1+1+1+3+1+2</f>
        <v>109</v>
      </c>
      <c r="D56" s="14">
        <f>5+24+2+3+2+15+4+14</f>
        <v>69</v>
      </c>
      <c r="E56" s="14">
        <f t="shared" si="3"/>
        <v>178</v>
      </c>
      <c r="F56" s="13">
        <f t="shared" si="4"/>
        <v>5.4218702406335666</v>
      </c>
    </row>
    <row r="57" spans="1:6" s="6" customFormat="1" ht="48" thickBot="1" x14ac:dyDescent="0.3">
      <c r="A57" s="4">
        <v>12</v>
      </c>
      <c r="B57" s="5" t="s">
        <v>21</v>
      </c>
      <c r="C57" s="14">
        <f>4+20+4+4+1+2+7+6+4+8+3+1+2+2+6+4</f>
        <v>78</v>
      </c>
      <c r="D57" s="14">
        <f>1+5+1+22+10+3</f>
        <v>42</v>
      </c>
      <c r="E57" s="14">
        <f t="shared" si="3"/>
        <v>120</v>
      </c>
      <c r="F57" s="13">
        <f t="shared" si="4"/>
        <v>3.6551934206518428</v>
      </c>
    </row>
    <row r="58" spans="1:6" s="6" customFormat="1" ht="16.5" thickBot="1" x14ac:dyDescent="0.3">
      <c r="A58" s="4">
        <v>13</v>
      </c>
      <c r="B58" s="5" t="s">
        <v>22</v>
      </c>
      <c r="C58" s="14">
        <f>1+1+5+5+2+1+7+1+5+16+15+63+2+2+2+2+3+2+1+2+2+12+2+3+2+3+1+1-22+2-40</f>
        <v>104</v>
      </c>
      <c r="D58" s="14">
        <f>7+3+1+6+9+6+7+2+1+5+10+1</f>
        <v>58</v>
      </c>
      <c r="E58" s="14">
        <f t="shared" si="3"/>
        <v>162</v>
      </c>
      <c r="F58" s="13">
        <f t="shared" si="4"/>
        <v>4.9345111178799881</v>
      </c>
    </row>
    <row r="59" spans="1:6" s="6" customFormat="1" ht="32.25" thickBot="1" x14ac:dyDescent="0.3">
      <c r="A59" s="4">
        <v>14</v>
      </c>
      <c r="B59" s="5" t="s">
        <v>23</v>
      </c>
      <c r="C59" s="14">
        <f>22+1+1+1+1+1</f>
        <v>27</v>
      </c>
      <c r="D59" s="14">
        <f>1+2</f>
        <v>3</v>
      </c>
      <c r="E59" s="14">
        <f t="shared" si="3"/>
        <v>30</v>
      </c>
      <c r="F59" s="13">
        <f t="shared" si="4"/>
        <v>0.91379835516296071</v>
      </c>
    </row>
    <row r="60" spans="1:6" s="6" customFormat="1" ht="63.75" thickBot="1" x14ac:dyDescent="0.3">
      <c r="A60" s="4">
        <v>15</v>
      </c>
      <c r="B60" s="5" t="s">
        <v>24</v>
      </c>
      <c r="C60" s="14">
        <f>2+3+1+1+1+1+7+9+2</f>
        <v>27</v>
      </c>
      <c r="D60" s="14">
        <f>1+5+1+1+7</f>
        <v>15</v>
      </c>
      <c r="E60" s="14">
        <f t="shared" si="3"/>
        <v>42</v>
      </c>
      <c r="F60" s="13">
        <f t="shared" si="4"/>
        <v>1.279317697228145</v>
      </c>
    </row>
    <row r="61" spans="1:6" s="6" customFormat="1" ht="32.25" thickBot="1" x14ac:dyDescent="0.3">
      <c r="A61" s="4">
        <v>16</v>
      </c>
      <c r="B61" s="5" t="s">
        <v>25</v>
      </c>
      <c r="C61" s="14">
        <f>1+1+58+4+2</f>
        <v>66</v>
      </c>
      <c r="D61" s="14">
        <f>2+2+1+1+1+1</f>
        <v>8</v>
      </c>
      <c r="E61" s="14">
        <f t="shared" si="3"/>
        <v>74</v>
      </c>
      <c r="F61" s="13">
        <f t="shared" si="4"/>
        <v>2.2540359427353032</v>
      </c>
    </row>
    <row r="62" spans="1:6" s="6" customFormat="1" ht="48" thickBot="1" x14ac:dyDescent="0.3">
      <c r="A62" s="4">
        <v>17</v>
      </c>
      <c r="B62" s="5" t="s">
        <v>26</v>
      </c>
      <c r="C62" s="14">
        <f>1+1+2+2+2+2+12+8+2+9+1+3</f>
        <v>45</v>
      </c>
      <c r="D62" s="14">
        <f>1+2+3</f>
        <v>6</v>
      </c>
      <c r="E62" s="14">
        <f t="shared" si="3"/>
        <v>51</v>
      </c>
      <c r="F62" s="13">
        <f t="shared" si="4"/>
        <v>1.5534572037770331</v>
      </c>
    </row>
    <row r="63" spans="1:6" s="6" customFormat="1" ht="16.5" thickBot="1" x14ac:dyDescent="0.3">
      <c r="A63" s="4">
        <v>19</v>
      </c>
      <c r="B63" s="5" t="s">
        <v>27</v>
      </c>
      <c r="C63" s="14">
        <f>1+1+23+1+2+3+5+16+4+2+4+5+1+1</f>
        <v>69</v>
      </c>
      <c r="D63" s="14">
        <f>3+4+1+1</f>
        <v>9</v>
      </c>
      <c r="E63" s="14">
        <f t="shared" si="3"/>
        <v>78</v>
      </c>
      <c r="F63" s="13">
        <f t="shared" si="4"/>
        <v>2.375875723423698</v>
      </c>
    </row>
    <row r="64" spans="1:6" s="6" customFormat="1" ht="32.25" thickBot="1" x14ac:dyDescent="0.3">
      <c r="A64" s="4">
        <v>20</v>
      </c>
      <c r="B64" s="5" t="s">
        <v>28</v>
      </c>
      <c r="C64" s="14">
        <f>2+1+5+2+1+1</f>
        <v>12</v>
      </c>
      <c r="D64" s="14"/>
      <c r="E64" s="14">
        <f t="shared" si="3"/>
        <v>12</v>
      </c>
      <c r="F64" s="13">
        <f t="shared" si="4"/>
        <v>0.36551934206518427</v>
      </c>
    </row>
    <row r="65" spans="1:6" s="6" customFormat="1" ht="16.5" thickBot="1" x14ac:dyDescent="0.3">
      <c r="A65" s="4">
        <v>21</v>
      </c>
      <c r="B65" s="5" t="s">
        <v>29</v>
      </c>
      <c r="C65" s="14">
        <f>1</f>
        <v>1</v>
      </c>
      <c r="D65" s="14"/>
      <c r="E65" s="14">
        <f t="shared" si="3"/>
        <v>1</v>
      </c>
      <c r="F65" s="13">
        <f t="shared" si="4"/>
        <v>3.0459945172098692E-2</v>
      </c>
    </row>
    <row r="66" spans="1:6" s="6" customFormat="1" ht="16.5" thickBot="1" x14ac:dyDescent="0.3">
      <c r="A66" s="4">
        <v>22</v>
      </c>
      <c r="B66" s="3" t="s">
        <v>30</v>
      </c>
      <c r="C66" s="14">
        <f>3+18+3+5+2+7+1+1+13+1+1+2+1+2+2+8+21+2+1+1+2+1-27</f>
        <v>71</v>
      </c>
      <c r="D66" s="14">
        <f>2+1+1+4+3+2+8+4+3+1</f>
        <v>29</v>
      </c>
      <c r="E66" s="14">
        <f t="shared" si="3"/>
        <v>100</v>
      </c>
      <c r="F66" s="13">
        <f t="shared" si="4"/>
        <v>3.045994517209869</v>
      </c>
    </row>
    <row r="67" spans="1:6" s="6" customFormat="1" ht="16.5" thickBot="1" x14ac:dyDescent="0.3">
      <c r="A67" s="2"/>
      <c r="B67" s="15" t="s">
        <v>31</v>
      </c>
      <c r="C67" s="16">
        <f>SUM(C46:C66)</f>
        <v>1304</v>
      </c>
      <c r="D67" s="16">
        <f>SUM(D46:D66)</f>
        <v>581</v>
      </c>
      <c r="E67" s="16">
        <f>SUM(C67:D67)</f>
        <v>1885</v>
      </c>
      <c r="F67" s="17">
        <v>1</v>
      </c>
    </row>
    <row r="69" spans="1:6" x14ac:dyDescent="0.25">
      <c r="A69" s="55" t="s">
        <v>203</v>
      </c>
      <c r="B69" s="56"/>
      <c r="C69" s="56"/>
      <c r="D69" s="56"/>
      <c r="E69" s="56"/>
      <c r="F69" s="56"/>
    </row>
  </sheetData>
  <mergeCells count="11">
    <mergeCell ref="A69:F69"/>
    <mergeCell ref="A7:E7"/>
    <mergeCell ref="A8:E8"/>
    <mergeCell ref="A9:E9"/>
    <mergeCell ref="A42:F42"/>
    <mergeCell ref="F44:F45"/>
    <mergeCell ref="B44:B45"/>
    <mergeCell ref="A44:A45"/>
    <mergeCell ref="C44:C45"/>
    <mergeCell ref="D44:D45"/>
    <mergeCell ref="E44:E45"/>
  </mergeCells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40" workbookViewId="0">
      <selection activeCell="D46" sqref="D46"/>
    </sheetView>
  </sheetViews>
  <sheetFormatPr defaultRowHeight="15.75" x14ac:dyDescent="0.25"/>
  <cols>
    <col min="2" max="2" width="60.28515625" customWidth="1"/>
    <col min="4" max="4" width="9.140625" style="6"/>
  </cols>
  <sheetData>
    <row r="1" spans="1:4" x14ac:dyDescent="0.25">
      <c r="A1" s="60" t="s">
        <v>49</v>
      </c>
      <c r="B1" s="60" t="s">
        <v>50</v>
      </c>
      <c r="C1" s="60" t="s">
        <v>51</v>
      </c>
    </row>
    <row r="2" spans="1:4" ht="16.5" thickBot="1" x14ac:dyDescent="0.3">
      <c r="A2" s="61"/>
      <c r="B2" s="61"/>
      <c r="C2" s="61"/>
    </row>
    <row r="3" spans="1:4" ht="17.25" thickBot="1" x14ac:dyDescent="0.3">
      <c r="A3" s="28" t="s">
        <v>52</v>
      </c>
      <c r="B3" s="30" t="s">
        <v>53</v>
      </c>
      <c r="C3" s="31"/>
    </row>
    <row r="4" spans="1:4" ht="17.25" thickBot="1" x14ac:dyDescent="0.3">
      <c r="A4" s="28" t="s">
        <v>54</v>
      </c>
      <c r="B4" s="30" t="s">
        <v>55</v>
      </c>
      <c r="C4" s="34">
        <v>30</v>
      </c>
      <c r="D4" s="35">
        <v>37</v>
      </c>
    </row>
    <row r="5" spans="1:4" ht="17.25" thickBot="1" x14ac:dyDescent="0.3">
      <c r="A5" s="28" t="s">
        <v>56</v>
      </c>
      <c r="B5" s="30" t="s">
        <v>57</v>
      </c>
      <c r="C5" s="31"/>
    </row>
    <row r="6" spans="1:4" ht="17.25" thickBot="1" x14ac:dyDescent="0.3">
      <c r="A6" s="28" t="s">
        <v>58</v>
      </c>
      <c r="B6" s="30" t="s">
        <v>59</v>
      </c>
      <c r="C6" s="31"/>
    </row>
    <row r="7" spans="1:4" ht="17.25" thickBot="1" x14ac:dyDescent="0.3">
      <c r="A7" s="28" t="s">
        <v>60</v>
      </c>
      <c r="B7" s="30" t="s">
        <v>61</v>
      </c>
      <c r="C7" s="34">
        <v>92</v>
      </c>
    </row>
    <row r="8" spans="1:4" ht="17.25" thickBot="1" x14ac:dyDescent="0.3">
      <c r="A8" s="28" t="s">
        <v>62</v>
      </c>
      <c r="B8" s="30" t="s">
        <v>63</v>
      </c>
      <c r="C8" s="34">
        <v>174</v>
      </c>
    </row>
    <row r="9" spans="1:4" ht="17.25" thickBot="1" x14ac:dyDescent="0.3">
      <c r="A9" s="28" t="s">
        <v>64</v>
      </c>
      <c r="B9" s="30" t="s">
        <v>65</v>
      </c>
      <c r="C9" s="34">
        <v>15</v>
      </c>
      <c r="D9" s="35">
        <v>10</v>
      </c>
    </row>
    <row r="10" spans="1:4" ht="17.25" thickBot="1" x14ac:dyDescent="0.3">
      <c r="A10" s="28" t="s">
        <v>66</v>
      </c>
      <c r="B10" s="30" t="s">
        <v>67</v>
      </c>
      <c r="C10" s="34">
        <v>6</v>
      </c>
      <c r="D10" s="35">
        <v>39</v>
      </c>
    </row>
    <row r="11" spans="1:4" ht="17.25" thickBot="1" x14ac:dyDescent="0.3">
      <c r="A11" s="28" t="s">
        <v>68</v>
      </c>
      <c r="B11" s="30" t="s">
        <v>69</v>
      </c>
      <c r="C11" s="34">
        <v>36</v>
      </c>
    </row>
    <row r="12" spans="1:4" ht="17.25" thickBot="1" x14ac:dyDescent="0.3">
      <c r="A12" s="28" t="s">
        <v>70</v>
      </c>
      <c r="B12" s="30" t="s">
        <v>71</v>
      </c>
      <c r="C12" s="31"/>
    </row>
    <row r="13" spans="1:4" ht="17.25" thickBot="1" x14ac:dyDescent="0.3">
      <c r="A13" s="28" t="s">
        <v>72</v>
      </c>
      <c r="B13" s="30" t="s">
        <v>73</v>
      </c>
      <c r="C13" s="34">
        <v>8</v>
      </c>
      <c r="D13" s="35">
        <v>42</v>
      </c>
    </row>
    <row r="14" spans="1:4" ht="17.25" thickBot="1" x14ac:dyDescent="0.3">
      <c r="A14" s="28" t="s">
        <v>74</v>
      </c>
      <c r="B14" s="30" t="s">
        <v>75</v>
      </c>
      <c r="C14" s="31"/>
    </row>
    <row r="15" spans="1:4" ht="17.25" thickBot="1" x14ac:dyDescent="0.3">
      <c r="A15" s="28" t="s">
        <v>76</v>
      </c>
      <c r="B15" s="30" t="s">
        <v>77</v>
      </c>
      <c r="C15" s="31"/>
    </row>
    <row r="16" spans="1:4" ht="17.25" thickBot="1" x14ac:dyDescent="0.3">
      <c r="A16" s="28" t="s">
        <v>78</v>
      </c>
      <c r="B16" s="30" t="s">
        <v>79</v>
      </c>
      <c r="C16" s="34">
        <v>5</v>
      </c>
    </row>
    <row r="17" spans="1:4" s="33" customFormat="1" ht="17.25" thickBot="1" x14ac:dyDescent="0.3">
      <c r="A17" s="36" t="s">
        <v>201</v>
      </c>
      <c r="B17" s="37" t="s">
        <v>80</v>
      </c>
      <c r="C17" s="34"/>
      <c r="D17" s="35"/>
    </row>
    <row r="18" spans="1:4" s="33" customFormat="1" ht="17.25" thickBot="1" x14ac:dyDescent="0.3">
      <c r="A18" s="36" t="s">
        <v>202</v>
      </c>
      <c r="B18" s="38" t="s">
        <v>81</v>
      </c>
      <c r="C18" s="34">
        <v>9</v>
      </c>
      <c r="D18" s="35">
        <v>16</v>
      </c>
    </row>
    <row r="19" spans="1:4" ht="17.25" thickBot="1" x14ac:dyDescent="0.3">
      <c r="A19" s="28" t="s">
        <v>82</v>
      </c>
      <c r="B19" s="30" t="s">
        <v>83</v>
      </c>
      <c r="C19" s="34">
        <v>18</v>
      </c>
      <c r="D19" s="35">
        <v>22</v>
      </c>
    </row>
    <row r="20" spans="1:4" ht="17.25" thickBot="1" x14ac:dyDescent="0.3">
      <c r="A20" s="28" t="s">
        <v>84</v>
      </c>
      <c r="B20" s="30" t="s">
        <v>85</v>
      </c>
      <c r="C20" s="34">
        <v>12</v>
      </c>
    </row>
    <row r="21" spans="1:4" ht="17.25" thickBot="1" x14ac:dyDescent="0.3">
      <c r="A21" s="28" t="s">
        <v>86</v>
      </c>
      <c r="B21" s="30" t="s">
        <v>87</v>
      </c>
      <c r="C21" s="31"/>
    </row>
    <row r="22" spans="1:4" ht="17.25" thickBot="1" x14ac:dyDescent="0.3">
      <c r="A22" s="28" t="s">
        <v>88</v>
      </c>
      <c r="B22" s="30" t="s">
        <v>89</v>
      </c>
      <c r="C22" s="34">
        <v>7</v>
      </c>
      <c r="D22" s="35">
        <v>4</v>
      </c>
    </row>
    <row r="23" spans="1:4" ht="16.5" thickBot="1" x14ac:dyDescent="0.3">
      <c r="A23" s="29" t="s">
        <v>90</v>
      </c>
      <c r="B23" s="30" t="s">
        <v>91</v>
      </c>
      <c r="C23" s="31"/>
    </row>
    <row r="24" spans="1:4" ht="17.25" thickBot="1" x14ac:dyDescent="0.3">
      <c r="A24" s="28" t="s">
        <v>92</v>
      </c>
      <c r="B24" s="30" t="s">
        <v>93</v>
      </c>
      <c r="C24" s="34">
        <v>25</v>
      </c>
    </row>
    <row r="25" spans="1:4" ht="17.25" thickBot="1" x14ac:dyDescent="0.3">
      <c r="A25" s="28" t="s">
        <v>94</v>
      </c>
      <c r="B25" s="30" t="s">
        <v>95</v>
      </c>
      <c r="C25" s="34">
        <v>42</v>
      </c>
    </row>
    <row r="26" spans="1:4" ht="17.25" thickBot="1" x14ac:dyDescent="0.3">
      <c r="A26" s="28" t="s">
        <v>96</v>
      </c>
      <c r="B26" s="30" t="s">
        <v>97</v>
      </c>
      <c r="C26" s="34">
        <v>7</v>
      </c>
    </row>
    <row r="27" spans="1:4" ht="17.25" thickBot="1" x14ac:dyDescent="0.3">
      <c r="A27" s="28" t="s">
        <v>98</v>
      </c>
      <c r="B27" s="30" t="s">
        <v>99</v>
      </c>
      <c r="C27" s="31"/>
    </row>
    <row r="28" spans="1:4" ht="17.25" thickBot="1" x14ac:dyDescent="0.3">
      <c r="A28" s="28" t="s">
        <v>100</v>
      </c>
      <c r="B28" s="30" t="s">
        <v>101</v>
      </c>
      <c r="C28" s="34">
        <v>6</v>
      </c>
    </row>
    <row r="29" spans="1:4" ht="17.25" thickBot="1" x14ac:dyDescent="0.3">
      <c r="A29" s="28" t="s">
        <v>102</v>
      </c>
      <c r="B29" s="30" t="s">
        <v>103</v>
      </c>
      <c r="C29" s="31"/>
      <c r="D29" s="35">
        <v>35</v>
      </c>
    </row>
    <row r="30" spans="1:4" ht="17.25" thickBot="1" x14ac:dyDescent="0.3">
      <c r="A30" s="28" t="s">
        <v>104</v>
      </c>
      <c r="B30" s="30" t="s">
        <v>105</v>
      </c>
      <c r="C30" s="34">
        <v>7</v>
      </c>
    </row>
    <row r="31" spans="1:4" ht="17.25" thickBot="1" x14ac:dyDescent="0.3">
      <c r="A31" s="28" t="s">
        <v>106</v>
      </c>
      <c r="B31" s="30" t="s">
        <v>107</v>
      </c>
      <c r="C31" s="31"/>
    </row>
    <row r="32" spans="1:4" ht="17.25" thickBot="1" x14ac:dyDescent="0.3">
      <c r="A32" s="28" t="s">
        <v>108</v>
      </c>
      <c r="B32" s="30" t="s">
        <v>109</v>
      </c>
      <c r="C32" s="34">
        <v>32</v>
      </c>
    </row>
    <row r="33" spans="1:4" ht="17.25" thickBot="1" x14ac:dyDescent="0.3">
      <c r="A33" s="28" t="s">
        <v>110</v>
      </c>
      <c r="B33" s="30" t="s">
        <v>111</v>
      </c>
      <c r="C33" s="34">
        <v>13</v>
      </c>
      <c r="D33" s="35">
        <v>18</v>
      </c>
    </row>
    <row r="34" spans="1:4" ht="17.25" thickBot="1" x14ac:dyDescent="0.3">
      <c r="A34" s="28" t="s">
        <v>112</v>
      </c>
      <c r="B34" s="30" t="s">
        <v>113</v>
      </c>
      <c r="C34" s="31"/>
    </row>
    <row r="35" spans="1:4" ht="17.25" thickBot="1" x14ac:dyDescent="0.3">
      <c r="A35" s="28" t="s">
        <v>114</v>
      </c>
      <c r="B35" s="30" t="s">
        <v>115</v>
      </c>
      <c r="C35" s="31"/>
    </row>
    <row r="36" spans="1:4" ht="17.25" thickBot="1" x14ac:dyDescent="0.3">
      <c r="A36" s="28" t="s">
        <v>116</v>
      </c>
      <c r="B36" s="37" t="s">
        <v>117</v>
      </c>
      <c r="C36" s="31"/>
    </row>
    <row r="37" spans="1:4" ht="17.25" thickBot="1" x14ac:dyDescent="0.3">
      <c r="A37" s="28" t="s">
        <v>118</v>
      </c>
      <c r="B37" s="30" t="s">
        <v>119</v>
      </c>
      <c r="C37" s="34">
        <v>82</v>
      </c>
    </row>
    <row r="38" spans="1:4" ht="17.25" thickBot="1" x14ac:dyDescent="0.3">
      <c r="A38" s="28" t="s">
        <v>120</v>
      </c>
      <c r="B38" s="30" t="s">
        <v>121</v>
      </c>
      <c r="C38" s="31"/>
    </row>
    <row r="39" spans="1:4" ht="17.25" thickBot="1" x14ac:dyDescent="0.3">
      <c r="A39" s="28" t="s">
        <v>122</v>
      </c>
      <c r="B39" s="30" t="s">
        <v>123</v>
      </c>
      <c r="C39" s="34">
        <v>26</v>
      </c>
    </row>
    <row r="40" spans="1:4" ht="17.25" thickBot="1" x14ac:dyDescent="0.3">
      <c r="A40" s="28" t="s">
        <v>124</v>
      </c>
      <c r="B40" s="30" t="s">
        <v>125</v>
      </c>
      <c r="C40" s="34">
        <v>43</v>
      </c>
      <c r="D40" s="35">
        <v>11</v>
      </c>
    </row>
    <row r="41" spans="1:4" ht="17.25" thickBot="1" x14ac:dyDescent="0.3">
      <c r="A41" s="28" t="s">
        <v>126</v>
      </c>
      <c r="B41" s="30" t="s">
        <v>127</v>
      </c>
      <c r="C41" s="34">
        <v>24</v>
      </c>
    </row>
    <row r="42" spans="1:4" ht="17.25" thickBot="1" x14ac:dyDescent="0.3">
      <c r="A42" s="28" t="s">
        <v>128</v>
      </c>
      <c r="B42" s="30" t="s">
        <v>129</v>
      </c>
      <c r="C42" s="34">
        <v>52</v>
      </c>
    </row>
    <row r="43" spans="1:4" ht="17.25" thickBot="1" x14ac:dyDescent="0.3">
      <c r="A43" s="28" t="s">
        <v>130</v>
      </c>
      <c r="B43" s="30" t="s">
        <v>131</v>
      </c>
      <c r="C43" s="34">
        <v>13</v>
      </c>
      <c r="D43" s="35">
        <v>32</v>
      </c>
    </row>
    <row r="44" spans="1:4" ht="17.25" thickBot="1" x14ac:dyDescent="0.3">
      <c r="A44" s="28" t="s">
        <v>132</v>
      </c>
      <c r="B44" s="30" t="s">
        <v>133</v>
      </c>
      <c r="C44" s="34">
        <v>5</v>
      </c>
      <c r="D44" s="35">
        <v>9</v>
      </c>
    </row>
    <row r="45" spans="1:4" ht="17.25" thickBot="1" x14ac:dyDescent="0.3">
      <c r="A45" s="28" t="s">
        <v>134</v>
      </c>
      <c r="B45" s="30" t="s">
        <v>135</v>
      </c>
      <c r="C45" s="31"/>
    </row>
    <row r="46" spans="1:4" ht="17.25" thickBot="1" x14ac:dyDescent="0.3">
      <c r="A46" s="28" t="s">
        <v>136</v>
      </c>
      <c r="B46" s="30" t="s">
        <v>137</v>
      </c>
      <c r="C46" s="34">
        <v>26</v>
      </c>
      <c r="D46" s="35">
        <v>3</v>
      </c>
    </row>
    <row r="47" spans="1:4" ht="17.25" thickBot="1" x14ac:dyDescent="0.3">
      <c r="A47" s="28" t="s">
        <v>138</v>
      </c>
      <c r="B47" s="37" t="s">
        <v>139</v>
      </c>
      <c r="C47" s="31"/>
    </row>
    <row r="48" spans="1:4" ht="17.25" thickBot="1" x14ac:dyDescent="0.3">
      <c r="A48" s="28" t="s">
        <v>140</v>
      </c>
      <c r="B48" s="30" t="s">
        <v>141</v>
      </c>
      <c r="C48" s="34">
        <v>13</v>
      </c>
      <c r="D48" s="35">
        <v>22</v>
      </c>
    </row>
    <row r="49" spans="1:5" ht="17.25" thickBot="1" x14ac:dyDescent="0.3">
      <c r="A49" s="28" t="s">
        <v>142</v>
      </c>
      <c r="B49" s="30" t="s">
        <v>143</v>
      </c>
      <c r="C49" s="31"/>
    </row>
    <row r="50" spans="1:5" ht="17.25" thickBot="1" x14ac:dyDescent="0.3">
      <c r="A50" s="28" t="s">
        <v>144</v>
      </c>
      <c r="B50" s="30" t="s">
        <v>145</v>
      </c>
      <c r="C50" s="34">
        <v>37</v>
      </c>
    </row>
    <row r="51" spans="1:5" ht="17.25" thickBot="1" x14ac:dyDescent="0.3">
      <c r="A51" s="28" t="s">
        <v>146</v>
      </c>
      <c r="B51" s="30" t="s">
        <v>147</v>
      </c>
      <c r="C51" s="31"/>
    </row>
    <row r="52" spans="1:5" ht="17.25" thickBot="1" x14ac:dyDescent="0.3">
      <c r="A52" s="28" t="s">
        <v>148</v>
      </c>
      <c r="B52" s="30" t="s">
        <v>149</v>
      </c>
      <c r="C52" s="34">
        <v>195</v>
      </c>
    </row>
    <row r="53" spans="1:5" ht="17.25" thickBot="1" x14ac:dyDescent="0.3">
      <c r="A53" s="28" t="s">
        <v>150</v>
      </c>
      <c r="B53" s="30" t="s">
        <v>151</v>
      </c>
      <c r="C53" s="34">
        <v>27</v>
      </c>
    </row>
    <row r="54" spans="1:5" ht="17.25" thickBot="1" x14ac:dyDescent="0.3">
      <c r="A54" s="28" t="s">
        <v>152</v>
      </c>
      <c r="B54" s="30" t="s">
        <v>153</v>
      </c>
      <c r="C54" s="34">
        <v>42</v>
      </c>
    </row>
    <row r="55" spans="1:5" ht="17.25" thickBot="1" x14ac:dyDescent="0.3">
      <c r="A55" s="28" t="s">
        <v>154</v>
      </c>
      <c r="B55" s="30" t="s">
        <v>155</v>
      </c>
      <c r="C55" s="34">
        <v>4</v>
      </c>
    </row>
    <row r="56" spans="1:5" ht="17.25" thickBot="1" x14ac:dyDescent="0.3">
      <c r="A56" s="28" t="s">
        <v>156</v>
      </c>
      <c r="B56" s="30" t="s">
        <v>157</v>
      </c>
      <c r="C56" s="34">
        <v>19</v>
      </c>
    </row>
    <row r="57" spans="1:5" ht="17.25" thickBot="1" x14ac:dyDescent="0.3">
      <c r="A57" s="28" t="s">
        <v>158</v>
      </c>
      <c r="B57" s="30" t="s">
        <v>159</v>
      </c>
      <c r="C57" s="34">
        <v>30</v>
      </c>
    </row>
    <row r="58" spans="1:5" ht="17.25" thickBot="1" x14ac:dyDescent="0.3">
      <c r="A58" s="28" t="s">
        <v>160</v>
      </c>
      <c r="B58" s="30" t="s">
        <v>161</v>
      </c>
      <c r="C58" s="34">
        <v>56</v>
      </c>
    </row>
    <row r="59" spans="1:5" ht="17.25" thickBot="1" x14ac:dyDescent="0.3">
      <c r="A59" s="28" t="s">
        <v>162</v>
      </c>
      <c r="B59" s="30" t="s">
        <v>163</v>
      </c>
      <c r="C59" s="34">
        <v>38</v>
      </c>
    </row>
    <row r="60" spans="1:5" ht="17.25" thickBot="1" x14ac:dyDescent="0.3">
      <c r="A60" s="28" t="s">
        <v>164</v>
      </c>
      <c r="B60" s="30" t="s">
        <v>165</v>
      </c>
      <c r="C60" s="34">
        <v>23</v>
      </c>
      <c r="D60" s="35">
        <v>9</v>
      </c>
    </row>
    <row r="61" spans="1:5" ht="17.25" thickBot="1" x14ac:dyDescent="0.3">
      <c r="A61" s="28" t="s">
        <v>166</v>
      </c>
      <c r="B61" s="30" t="s">
        <v>167</v>
      </c>
      <c r="C61" s="31"/>
    </row>
    <row r="62" spans="1:5" ht="17.25" thickBot="1" x14ac:dyDescent="0.3">
      <c r="A62" s="28" t="s">
        <v>168</v>
      </c>
      <c r="B62" s="30" t="s">
        <v>169</v>
      </c>
      <c r="C62" s="31"/>
    </row>
    <row r="63" spans="1:5" ht="17.25" thickBot="1" x14ac:dyDescent="0.3">
      <c r="A63" s="28" t="s">
        <v>170</v>
      </c>
      <c r="B63" s="38" t="s">
        <v>171</v>
      </c>
      <c r="C63" s="34">
        <v>63</v>
      </c>
      <c r="D63" s="35">
        <v>24</v>
      </c>
      <c r="E63" s="33"/>
    </row>
    <row r="64" spans="1:5" ht="17.25" thickBot="1" x14ac:dyDescent="0.3">
      <c r="A64" s="28" t="s">
        <v>172</v>
      </c>
      <c r="B64" s="30" t="s">
        <v>173</v>
      </c>
      <c r="C64" s="34">
        <v>8</v>
      </c>
      <c r="D64" s="35">
        <v>4</v>
      </c>
    </row>
    <row r="65" spans="1:4" ht="17.25" thickBot="1" x14ac:dyDescent="0.3">
      <c r="A65" s="28" t="s">
        <v>174</v>
      </c>
      <c r="B65" s="30" t="s">
        <v>175</v>
      </c>
      <c r="C65" s="34">
        <v>21</v>
      </c>
    </row>
    <row r="66" spans="1:4" ht="17.25" thickBot="1" x14ac:dyDescent="0.3">
      <c r="A66" s="28" t="s">
        <v>176</v>
      </c>
      <c r="B66" s="30" t="s">
        <v>177</v>
      </c>
      <c r="C66" s="34">
        <v>11</v>
      </c>
    </row>
    <row r="67" spans="1:4" ht="17.25" thickBot="1" x14ac:dyDescent="0.3">
      <c r="A67" s="28" t="s">
        <v>178</v>
      </c>
      <c r="B67" s="30" t="s">
        <v>179</v>
      </c>
      <c r="C67" s="34">
        <v>88</v>
      </c>
    </row>
    <row r="68" spans="1:4" ht="17.25" thickBot="1" x14ac:dyDescent="0.3">
      <c r="A68" s="28" t="s">
        <v>180</v>
      </c>
      <c r="B68" s="30" t="s">
        <v>181</v>
      </c>
      <c r="C68" s="34">
        <v>38</v>
      </c>
    </row>
    <row r="69" spans="1:4" ht="17.25" thickBot="1" x14ac:dyDescent="0.3">
      <c r="A69" s="28" t="s">
        <v>182</v>
      </c>
      <c r="B69" s="30" t="s">
        <v>183</v>
      </c>
      <c r="C69" s="34">
        <v>42</v>
      </c>
    </row>
    <row r="70" spans="1:4" ht="17.25" thickBot="1" x14ac:dyDescent="0.3">
      <c r="A70" s="28" t="s">
        <v>184</v>
      </c>
      <c r="B70" s="30" t="s">
        <v>185</v>
      </c>
      <c r="C70" s="31"/>
    </row>
    <row r="71" spans="1:4" ht="17.25" thickBot="1" x14ac:dyDescent="0.3">
      <c r="A71" s="28" t="s">
        <v>186</v>
      </c>
      <c r="B71" s="30" t="s">
        <v>187</v>
      </c>
      <c r="C71" s="34">
        <v>14</v>
      </c>
      <c r="D71" s="35">
        <v>22</v>
      </c>
    </row>
    <row r="72" spans="1:4" ht="17.25" thickBot="1" x14ac:dyDescent="0.3">
      <c r="A72" s="28" t="s">
        <v>188</v>
      </c>
      <c r="B72" s="30" t="s">
        <v>189</v>
      </c>
      <c r="C72" s="31"/>
    </row>
    <row r="73" spans="1:4" x14ac:dyDescent="0.25">
      <c r="C73">
        <f>SUM(C3:C72)</f>
        <v>1584</v>
      </c>
      <c r="D73" s="6">
        <f>SUM(D3:D72)</f>
        <v>359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9" sqref="H9"/>
    </sheetView>
  </sheetViews>
  <sheetFormatPr defaultColWidth="16.140625" defaultRowHeight="15" x14ac:dyDescent="0.25"/>
  <cols>
    <col min="1" max="1" width="10.7109375" customWidth="1"/>
    <col min="2" max="2" width="7.7109375" customWidth="1"/>
    <col min="3" max="3" width="37.85546875" customWidth="1"/>
    <col min="4" max="4" width="19.140625" customWidth="1"/>
  </cols>
  <sheetData>
    <row r="1" spans="2:6" ht="15.75" x14ac:dyDescent="0.25">
      <c r="B1" s="62" t="s">
        <v>0</v>
      </c>
      <c r="C1" s="63"/>
      <c r="D1" s="63"/>
    </row>
    <row r="2" spans="2:6" ht="15.75" x14ac:dyDescent="0.25">
      <c r="B2" s="62" t="s">
        <v>198</v>
      </c>
      <c r="C2" s="64"/>
      <c r="D2" s="64"/>
    </row>
    <row r="3" spans="2:6" ht="15.75" x14ac:dyDescent="0.25">
      <c r="B3" s="62" t="s">
        <v>190</v>
      </c>
      <c r="C3" s="64"/>
      <c r="D3" s="64"/>
    </row>
    <row r="4" spans="2:6" ht="15.75" x14ac:dyDescent="0.25">
      <c r="B4" s="62" t="s">
        <v>47</v>
      </c>
      <c r="C4" s="64"/>
      <c r="D4" s="64"/>
    </row>
    <row r="5" spans="2:6" ht="15.75" x14ac:dyDescent="0.25">
      <c r="B5" s="26"/>
      <c r="C5" s="27"/>
      <c r="D5" s="27"/>
    </row>
    <row r="6" spans="2:6" ht="16.5" thickBot="1" x14ac:dyDescent="0.3">
      <c r="B6" s="8"/>
      <c r="C6" s="6"/>
      <c r="D6" s="6"/>
      <c r="F6" s="1"/>
    </row>
    <row r="7" spans="2:6" ht="32.25" thickBot="1" x14ac:dyDescent="0.3">
      <c r="B7" s="11" t="s">
        <v>2</v>
      </c>
      <c r="C7" s="11" t="s">
        <v>191</v>
      </c>
      <c r="D7" s="11" t="s">
        <v>192</v>
      </c>
    </row>
    <row r="8" spans="2:6" ht="22.5" customHeight="1" thickBot="1" x14ac:dyDescent="0.3">
      <c r="B8" s="11">
        <v>1</v>
      </c>
      <c r="C8" s="19" t="s">
        <v>196</v>
      </c>
      <c r="D8" s="11">
        <f>Лист3!E3</f>
        <v>0</v>
      </c>
    </row>
    <row r="9" spans="2:6" ht="32.25" thickBot="1" x14ac:dyDescent="0.3">
      <c r="B9" s="11">
        <v>2</v>
      </c>
      <c r="C9" s="19" t="s">
        <v>193</v>
      </c>
      <c r="D9" s="11">
        <f>Лист3!E7</f>
        <v>0</v>
      </c>
    </row>
    <row r="10" spans="2:6" ht="48" thickBot="1" x14ac:dyDescent="0.3">
      <c r="B10" s="11">
        <v>3</v>
      </c>
      <c r="C10" s="19" t="s">
        <v>197</v>
      </c>
      <c r="D10" s="11">
        <f>Лист3!E19</f>
        <v>0</v>
      </c>
    </row>
    <row r="11" spans="2:6" ht="16.5" thickBot="1" x14ac:dyDescent="0.3">
      <c r="B11" s="11">
        <v>4</v>
      </c>
      <c r="C11" s="19" t="s">
        <v>194</v>
      </c>
      <c r="D11" s="11">
        <f>Лист3!E20</f>
        <v>0</v>
      </c>
    </row>
    <row r="12" spans="2:6" ht="32.25" thickBot="1" x14ac:dyDescent="0.3">
      <c r="B12" s="11">
        <v>5</v>
      </c>
      <c r="C12" s="19" t="s">
        <v>195</v>
      </c>
      <c r="D12" s="11">
        <f>Лист3!E15</f>
        <v>0</v>
      </c>
    </row>
    <row r="13" spans="2:6" ht="16.5" thickBot="1" x14ac:dyDescent="0.3">
      <c r="B13" s="10"/>
      <c r="C13" s="18" t="s">
        <v>7</v>
      </c>
      <c r="D13" s="32">
        <f>SUM(D8:D12)</f>
        <v>0</v>
      </c>
    </row>
  </sheetData>
  <mergeCells count="4">
    <mergeCell ref="B1:D1"/>
    <mergeCell ref="B2:D2"/>
    <mergeCell ref="B4:D4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AO2</dc:creator>
  <cp:lastModifiedBy>AO2</cp:lastModifiedBy>
  <cp:lastPrinted>2024-03-05T07:42:12Z</cp:lastPrinted>
  <dcterms:created xsi:type="dcterms:W3CDTF">2023-06-26T06:10:52Z</dcterms:created>
  <dcterms:modified xsi:type="dcterms:W3CDTF">2024-03-05T07:42:30Z</dcterms:modified>
</cp:coreProperties>
</file>